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ko\Desktop\3月理事会\"/>
    </mc:Choice>
  </mc:AlternateContent>
  <xr:revisionPtr revIDLastSave="0" documentId="13_ncr:1_{C2794485-D23A-4F9C-ABE6-C2D627C6237D}" xr6:coauthVersionLast="47" xr6:coauthVersionMax="47" xr10:uidLastSave="{00000000-0000-0000-0000-000000000000}"/>
  <bookViews>
    <workbookView xWindow="10432" yWindow="68" windowWidth="10088" windowHeight="12892" xr2:uid="{00000000-000D-0000-FFFF-FFFF00000000}"/>
  </bookViews>
  <sheets>
    <sheet name="過去の予算・決算" sheetId="1" r:id="rId1"/>
  </sheets>
  <definedNames>
    <definedName name="_xlnm.Print_Titles" localSheetId="0">過去の予算・決算!$2:$4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4" i="1" l="1"/>
  <c r="M45" i="1"/>
  <c r="N45" i="1" s="1"/>
  <c r="M40" i="1"/>
  <c r="M69" i="1"/>
  <c r="N65" i="1"/>
  <c r="O20" i="1"/>
  <c r="N61" i="1"/>
  <c r="N66" i="1"/>
  <c r="M65" i="1"/>
  <c r="N64" i="1"/>
  <c r="M64" i="1"/>
  <c r="O64" i="1"/>
  <c r="O65" i="1" s="1"/>
  <c r="M46" i="1" l="1"/>
  <c r="N56" i="1"/>
  <c r="M56" i="1"/>
  <c r="O45" i="1"/>
  <c r="N40" i="1"/>
  <c r="N39" i="1"/>
  <c r="N31" i="1"/>
  <c r="M31" i="1"/>
  <c r="N32" i="1"/>
  <c r="M32" i="1"/>
  <c r="M39" i="1"/>
  <c r="N37" i="1"/>
  <c r="M37" i="1"/>
  <c r="M33" i="1"/>
  <c r="N33" i="1"/>
  <c r="M24" i="1"/>
  <c r="J8" i="1" l="1"/>
  <c r="J37" i="1"/>
  <c r="I64" i="1" l="1"/>
  <c r="I68" i="1"/>
  <c r="I11" i="1"/>
  <c r="M67" i="1" l="1"/>
  <c r="M68" i="1" s="1"/>
  <c r="M70" i="1" s="1"/>
  <c r="O69" i="1" s="1"/>
  <c r="N46" i="1"/>
  <c r="J34" i="1"/>
  <c r="I60" i="1"/>
  <c r="N67" i="1" l="1"/>
  <c r="J31" i="1"/>
  <c r="J55" i="1"/>
  <c r="J23" i="1"/>
  <c r="O23" i="1"/>
  <c r="O14" i="1"/>
  <c r="O24" i="1" s="1"/>
  <c r="O17" i="1"/>
  <c r="J20" i="1"/>
  <c r="I20" i="1"/>
  <c r="I19" i="1"/>
  <c r="J17" i="1"/>
  <c r="O29" i="1"/>
  <c r="O46" i="1" s="1"/>
  <c r="O67" i="1" s="1"/>
  <c r="J29" i="1"/>
  <c r="O53" i="1"/>
  <c r="J53" i="1"/>
  <c r="J61" i="1"/>
  <c r="J57" i="1"/>
  <c r="J56" i="1"/>
  <c r="J42" i="1"/>
  <c r="J43" i="1"/>
  <c r="J40" i="1"/>
  <c r="I32" i="1"/>
  <c r="J14" i="1"/>
  <c r="I14" i="1"/>
  <c r="I57" i="1"/>
  <c r="I50" i="1"/>
  <c r="I51" i="1"/>
  <c r="I52" i="1"/>
  <c r="I53" i="1"/>
  <c r="I55" i="1"/>
  <c r="I56" i="1"/>
  <c r="I58" i="1"/>
  <c r="I59" i="1"/>
  <c r="I61" i="1"/>
  <c r="I62" i="1"/>
  <c r="I63" i="1"/>
  <c r="I65" i="1"/>
  <c r="I66" i="1"/>
  <c r="I67" i="1"/>
  <c r="I49" i="1"/>
  <c r="I46" i="1"/>
  <c r="I40" i="1"/>
  <c r="I29" i="1"/>
  <c r="I31" i="1"/>
  <c r="I33" i="1"/>
  <c r="I34" i="1"/>
  <c r="I35" i="1"/>
  <c r="I36" i="1"/>
  <c r="I37" i="1"/>
  <c r="I38" i="1"/>
  <c r="I39" i="1"/>
  <c r="I41" i="1"/>
  <c r="I42" i="1"/>
  <c r="I43" i="1"/>
  <c r="I44" i="1"/>
  <c r="I45" i="1"/>
  <c r="I28" i="1"/>
  <c r="I16" i="1"/>
  <c r="I17" i="1"/>
  <c r="I22" i="1"/>
  <c r="I23" i="1"/>
  <c r="I24" i="1"/>
  <c r="I9" i="1"/>
  <c r="I10" i="1"/>
  <c r="I12" i="1"/>
  <c r="I13" i="1"/>
  <c r="I8" i="1"/>
  <c r="O68" i="1" l="1"/>
  <c r="O70" i="1" s="1"/>
  <c r="J24" i="1"/>
  <c r="J64" i="1"/>
  <c r="J65" i="1" s="1"/>
  <c r="J45" i="1"/>
  <c r="J46" i="1" s="1"/>
  <c r="J67" i="1" l="1"/>
  <c r="J68" i="1" l="1"/>
  <c r="J70" i="1" s="1"/>
</calcChain>
</file>

<file path=xl/sharedStrings.xml><?xml version="1.0" encoding="utf-8"?>
<sst xmlns="http://schemas.openxmlformats.org/spreadsheetml/2006/main" count="108" uniqueCount="98">
  <si>
    <t>科目</t>
  </si>
  <si>
    <t> 1.経常増減の部</t>
  </si>
  <si>
    <t> (1)経常収益</t>
  </si>
  <si>
    <t>受取会費</t>
  </si>
  <si>
    <t>正会員　当年度分</t>
  </si>
  <si>
    <t>正会員　過年度分</t>
  </si>
  <si>
    <t>学生会員　当年度分</t>
  </si>
  <si>
    <t>学生会員　過年度分</t>
  </si>
  <si>
    <t>賛助会員　当年度分</t>
  </si>
  <si>
    <t>賛助会員　過年度分</t>
  </si>
  <si>
    <t>受取助成金等</t>
  </si>
  <si>
    <t>受取民間助成金</t>
  </si>
  <si>
    <t>  受取助成金等計</t>
  </si>
  <si>
    <t>事業収益</t>
  </si>
  <si>
    <t>  事業収益計</t>
  </si>
  <si>
    <t>その他収益</t>
  </si>
  <si>
    <t>受取利息</t>
  </si>
  <si>
    <t>  その他収益計</t>
  </si>
  <si>
    <t>  経常収益合計</t>
  </si>
  <si>
    <t> (2)経常費用</t>
  </si>
  <si>
    <t> 事業費</t>
  </si>
  <si>
    <t>【人件費】</t>
  </si>
  <si>
    <t>雑給</t>
  </si>
  <si>
    <t>【人件費計】</t>
  </si>
  <si>
    <t>【その他費用】</t>
  </si>
  <si>
    <t>会議費</t>
  </si>
  <si>
    <t>通信運搬費</t>
  </si>
  <si>
    <t>学会誌発送費</t>
  </si>
  <si>
    <t>事務用品費</t>
  </si>
  <si>
    <t>印刷製本費</t>
  </si>
  <si>
    <t>学会誌印刷費</t>
  </si>
  <si>
    <t>諸謝金</t>
  </si>
  <si>
    <t>委託費</t>
  </si>
  <si>
    <t>支払手数料</t>
  </si>
  <si>
    <t>学会賞関連費</t>
  </si>
  <si>
    <t>雑費</t>
  </si>
  <si>
    <t>【その他費用計】</t>
  </si>
  <si>
    <t>  事業費計</t>
  </si>
  <si>
    <t> 管理費</t>
  </si>
  <si>
    <t>福利厚生費</t>
  </si>
  <si>
    <t>  管理費計</t>
  </si>
  <si>
    <t>  経常費用合計</t>
  </si>
  <si>
    <t>2019決算</t>
    <phoneticPr fontId="21"/>
  </si>
  <si>
    <t>2020決算</t>
    <phoneticPr fontId="21"/>
  </si>
  <si>
    <t>通勤費</t>
  </si>
  <si>
    <t>2021決算</t>
    <phoneticPr fontId="21"/>
  </si>
  <si>
    <t>法定福利費</t>
  </si>
  <si>
    <t>支払助成金</t>
    <rPh sb="2" eb="5">
      <t>ジョセイキン</t>
    </rPh>
    <phoneticPr fontId="21"/>
  </si>
  <si>
    <t>雑費</t>
    <phoneticPr fontId="21"/>
  </si>
  <si>
    <t>2022予算</t>
    <phoneticPr fontId="21"/>
  </si>
  <si>
    <t>2022実績
（2月末）</t>
    <rPh sb="4" eb="6">
      <t>ジッセキ</t>
    </rPh>
    <rPh sb="9" eb="10">
      <t>ガツ</t>
    </rPh>
    <rPh sb="10" eb="11">
      <t>マツ</t>
    </rPh>
    <phoneticPr fontId="21"/>
  </si>
  <si>
    <t>2022実績
（3月末見込）</t>
    <rPh sb="4" eb="6">
      <t>ジッセキ</t>
    </rPh>
    <rPh sb="9" eb="10">
      <t>ガツ</t>
    </rPh>
    <rPh sb="10" eb="11">
      <t>マツ</t>
    </rPh>
    <rPh sb="11" eb="13">
      <t>ミコ</t>
    </rPh>
    <phoneticPr fontId="21"/>
  </si>
  <si>
    <t>予備費</t>
    <rPh sb="0" eb="3">
      <t>ヨビヒ</t>
    </rPh>
    <phoneticPr fontId="21"/>
  </si>
  <si>
    <t>2022予算－
2022実績
（2月末）</t>
    <rPh sb="12" eb="14">
      <t>ジッセキ</t>
    </rPh>
    <rPh sb="17" eb="18">
      <t>ガツ</t>
    </rPh>
    <rPh sb="18" eb="19">
      <t>マツ</t>
    </rPh>
    <phoneticPr fontId="21"/>
  </si>
  <si>
    <t>  受取会費計</t>
    <phoneticPr fontId="21"/>
  </si>
  <si>
    <t>広報費</t>
    <phoneticPr fontId="21"/>
  </si>
  <si>
    <t>2022実績－
2021決算</t>
    <rPh sb="4" eb="6">
      <t>ジッセキ</t>
    </rPh>
    <rPh sb="12" eb="14">
      <t>ケッサン</t>
    </rPh>
    <phoneticPr fontId="21"/>
  </si>
  <si>
    <t>備考</t>
    <rPh sb="0" eb="2">
      <t>ビコウ</t>
    </rPh>
    <phoneticPr fontId="21"/>
  </si>
  <si>
    <t>旅費交通費（理事会・委員会）</t>
    <rPh sb="6" eb="9">
      <t>リジカイ</t>
    </rPh>
    <rPh sb="10" eb="13">
      <t>イインカイ</t>
    </rPh>
    <phoneticPr fontId="21"/>
  </si>
  <si>
    <t>研究大会・セミナー参加費／懇親会費</t>
    <rPh sb="0" eb="2">
      <t>ケンキュウ</t>
    </rPh>
    <rPh sb="13" eb="16">
      <t>コンシンカイ</t>
    </rPh>
    <rPh sb="16" eb="17">
      <t>ヒ</t>
    </rPh>
    <phoneticPr fontId="21"/>
  </si>
  <si>
    <t>会議費</t>
    <phoneticPr fontId="21"/>
  </si>
  <si>
    <t>旅費交通費</t>
    <phoneticPr fontId="21"/>
  </si>
  <si>
    <t>通信運搬費</t>
    <phoneticPr fontId="21"/>
  </si>
  <si>
    <t>大会企画15万／大会スタッフ45万／セミナー10万</t>
    <rPh sb="0" eb="2">
      <t>タイカイ</t>
    </rPh>
    <rPh sb="2" eb="4">
      <t>キカク</t>
    </rPh>
    <rPh sb="6" eb="7">
      <t>マン</t>
    </rPh>
    <rPh sb="8" eb="10">
      <t>タイカイ</t>
    </rPh>
    <rPh sb="16" eb="17">
      <t>マン</t>
    </rPh>
    <rPh sb="24" eb="25">
      <t>マン</t>
    </rPh>
    <phoneticPr fontId="21"/>
  </si>
  <si>
    <t>書籍購入費9万／賞状等作成費4万</t>
    <rPh sb="0" eb="5">
      <t>ショセキコウニュウヒ</t>
    </rPh>
    <rPh sb="6" eb="7">
      <t>マン</t>
    </rPh>
    <rPh sb="8" eb="10">
      <t>ショウジョウ</t>
    </rPh>
    <rPh sb="10" eb="11">
      <t>トウ</t>
    </rPh>
    <rPh sb="11" eb="14">
      <t>サクセイヒ</t>
    </rPh>
    <rPh sb="15" eb="16">
      <t>マン</t>
    </rPh>
    <phoneticPr fontId="21"/>
  </si>
  <si>
    <t>諸謝金</t>
    <phoneticPr fontId="21"/>
  </si>
  <si>
    <t>(単位：円)</t>
    <rPh sb="1" eb="3">
      <t>タンイ</t>
    </rPh>
    <phoneticPr fontId="21"/>
  </si>
  <si>
    <t> 当期収支差額</t>
    <rPh sb="3" eb="7">
      <t>シュウシサガク</t>
    </rPh>
    <phoneticPr fontId="21"/>
  </si>
  <si>
    <t>前期繰越金</t>
    <rPh sb="0" eb="5">
      <t>ゼンキクリコシキン</t>
    </rPh>
    <phoneticPr fontId="21"/>
  </si>
  <si>
    <t>次期繰越金</t>
    <rPh sb="0" eb="5">
      <t>ジキクリコシキン</t>
    </rPh>
    <phoneticPr fontId="21"/>
  </si>
  <si>
    <t>2022決算</t>
    <rPh sb="4" eb="6">
      <t>ケッサン</t>
    </rPh>
    <phoneticPr fontId="21"/>
  </si>
  <si>
    <t>第4号議案別紙1</t>
    <rPh sb="0" eb="1">
      <t>ダイ</t>
    </rPh>
    <rPh sb="2" eb="5">
      <t>ゴウギアン</t>
    </rPh>
    <rPh sb="5" eb="7">
      <t>ベッシ</t>
    </rPh>
    <phoneticPr fontId="21"/>
  </si>
  <si>
    <t>2023予算</t>
    <rPh sb="4" eb="6">
      <t>ヨサン</t>
    </rPh>
    <phoneticPr fontId="21"/>
  </si>
  <si>
    <t>2024予算案</t>
    <rPh sb="6" eb="7">
      <t>アン</t>
    </rPh>
    <phoneticPr fontId="21"/>
  </si>
  <si>
    <t>2023決算
見込み</t>
    <rPh sb="4" eb="6">
      <t>ケッサン</t>
    </rPh>
    <rPh sb="7" eb="9">
      <t>ミコ</t>
    </rPh>
    <phoneticPr fontId="21"/>
  </si>
  <si>
    <t>正会員として550名を想定</t>
    <rPh sb="0" eb="3">
      <t>セイカイイン</t>
    </rPh>
    <rPh sb="9" eb="10">
      <t>メイ</t>
    </rPh>
    <rPh sb="11" eb="13">
      <t>ソウテイ</t>
    </rPh>
    <phoneticPr fontId="21"/>
  </si>
  <si>
    <t>大会25万／セミナー15万</t>
    <rPh sb="0" eb="2">
      <t>タイカイ</t>
    </rPh>
    <rPh sb="4" eb="5">
      <t>マン</t>
    </rPh>
    <rPh sb="12" eb="13">
      <t>マン</t>
    </rPh>
    <phoneticPr fontId="21"/>
  </si>
  <si>
    <t>大会でのPeatix広報費</t>
    <rPh sb="0" eb="2">
      <t>タイカイ</t>
    </rPh>
    <rPh sb="10" eb="13">
      <t>コウホウヒ</t>
    </rPh>
    <phoneticPr fontId="21"/>
  </si>
  <si>
    <t>大会6万／その他1万</t>
    <rPh sb="0" eb="2">
      <t>タイカイ</t>
    </rPh>
    <rPh sb="3" eb="4">
      <t>マン</t>
    </rPh>
    <rPh sb="7" eb="8">
      <t>タ</t>
    </rPh>
    <rPh sb="9" eb="10">
      <t>マン</t>
    </rPh>
    <phoneticPr fontId="21"/>
  </si>
  <si>
    <t>選挙管理委員会謝金なし</t>
    <rPh sb="0" eb="7">
      <t>センキョカンリイインカイ</t>
    </rPh>
    <rPh sb="7" eb="9">
      <t>シャキン</t>
    </rPh>
    <phoneticPr fontId="21"/>
  </si>
  <si>
    <t>理事会・委員会40万／監査10万</t>
    <rPh sb="0" eb="3">
      <t>リジカイ</t>
    </rPh>
    <rPh sb="4" eb="7">
      <t>イインカイ</t>
    </rPh>
    <rPh sb="9" eb="10">
      <t>マン</t>
    </rPh>
    <rPh sb="11" eb="13">
      <t>カンサ</t>
    </rPh>
    <rPh sb="15" eb="16">
      <t>マン</t>
    </rPh>
    <phoneticPr fontId="21"/>
  </si>
  <si>
    <t>2023執行率（％）</t>
    <rPh sb="4" eb="6">
      <t>シッコウ</t>
    </rPh>
    <rPh sb="6" eb="7">
      <t>リツ</t>
    </rPh>
    <phoneticPr fontId="21"/>
  </si>
  <si>
    <t>税理士10万／会員システム利用35万／クレジット決済サービス利用15万</t>
    <rPh sb="0" eb="3">
      <t>ゼイリシ</t>
    </rPh>
    <rPh sb="5" eb="6">
      <t>マン</t>
    </rPh>
    <rPh sb="7" eb="9">
      <t>カイイン</t>
    </rPh>
    <rPh sb="13" eb="15">
      <t>リヨウ</t>
    </rPh>
    <rPh sb="17" eb="18">
      <t>マン</t>
    </rPh>
    <rPh sb="24" eb="26">
      <t>ケッサイ</t>
    </rPh>
    <rPh sb="30" eb="32">
      <t>リヨウ</t>
    </rPh>
    <rPh sb="34" eb="35">
      <t>マン</t>
    </rPh>
    <phoneticPr fontId="21"/>
  </si>
  <si>
    <t>学生会員として60名を想定</t>
    <rPh sb="0" eb="2">
      <t>ガクセイ</t>
    </rPh>
    <rPh sb="2" eb="4">
      <t>カイイン</t>
    </rPh>
    <rPh sb="9" eb="10">
      <t>メイ</t>
    </rPh>
    <rPh sb="11" eb="13">
      <t>ソウテイ</t>
    </rPh>
    <phoneticPr fontId="21"/>
  </si>
  <si>
    <t>見込み</t>
    <rPh sb="0" eb="2">
      <t>ミコ</t>
    </rPh>
    <phoneticPr fontId="21"/>
  </si>
  <si>
    <t>第26回研究大会参加費80万／懇親会費50万</t>
    <rPh sb="0" eb="1">
      <t>ダイ</t>
    </rPh>
    <rPh sb="3" eb="4">
      <t>カイ</t>
    </rPh>
    <rPh sb="4" eb="8">
      <t>ケンキュウタイカイ</t>
    </rPh>
    <rPh sb="8" eb="11">
      <t>サンカヒ</t>
    </rPh>
    <rPh sb="13" eb="14">
      <t>マン</t>
    </rPh>
    <rPh sb="15" eb="18">
      <t>コンシンカイ</t>
    </rPh>
    <rPh sb="18" eb="19">
      <t>ヒ</t>
    </rPh>
    <rPh sb="21" eb="22">
      <t>マン</t>
    </rPh>
    <phoneticPr fontId="21"/>
  </si>
  <si>
    <t>事務局等職員雇用は行わない</t>
    <rPh sb="0" eb="3">
      <t>ジムキョク</t>
    </rPh>
    <rPh sb="3" eb="4">
      <t>トウ</t>
    </rPh>
    <rPh sb="4" eb="6">
      <t>ショクイン</t>
    </rPh>
    <rPh sb="6" eb="8">
      <t>コヨウ</t>
    </rPh>
    <rPh sb="9" eb="10">
      <t>オコナ</t>
    </rPh>
    <phoneticPr fontId="21"/>
  </si>
  <si>
    <t>若手助成金：24年度分の申請見込みあり（旅費考慮）</t>
    <rPh sb="0" eb="2">
      <t>ワカテ</t>
    </rPh>
    <rPh sb="2" eb="4">
      <t>ジョセイ</t>
    </rPh>
    <rPh sb="4" eb="5">
      <t>キン</t>
    </rPh>
    <rPh sb="8" eb="10">
      <t>ネンド</t>
    </rPh>
    <rPh sb="10" eb="11">
      <t>ブン</t>
    </rPh>
    <rPh sb="12" eb="14">
      <t>シンセイ</t>
    </rPh>
    <rPh sb="14" eb="16">
      <t>ミコ</t>
    </rPh>
    <rPh sb="20" eb="22">
      <t>リョヒ</t>
    </rPh>
    <rPh sb="22" eb="24">
      <t>コウリョ</t>
    </rPh>
    <phoneticPr fontId="21"/>
  </si>
  <si>
    <t>学会事務局（移転用）／委員会</t>
    <rPh sb="0" eb="2">
      <t>ガッカイ</t>
    </rPh>
    <rPh sb="2" eb="5">
      <t>ジムキョク</t>
    </rPh>
    <rPh sb="6" eb="9">
      <t>イテンヨウ</t>
    </rPh>
    <rPh sb="11" eb="14">
      <t>イインカイ</t>
    </rPh>
    <phoneticPr fontId="21"/>
  </si>
  <si>
    <t>大会2万／その他2万</t>
    <rPh sb="0" eb="2">
      <t>タイカイ</t>
    </rPh>
    <rPh sb="3" eb="4">
      <t>マン</t>
    </rPh>
    <rPh sb="7" eb="8">
      <t>タ</t>
    </rPh>
    <rPh sb="9" eb="10">
      <t>マン</t>
    </rPh>
    <phoneticPr fontId="21"/>
  </si>
  <si>
    <t>過去の予算・決算状況（参考資料）</t>
    <rPh sb="0" eb="2">
      <t>カコ</t>
    </rPh>
    <rPh sb="3" eb="5">
      <t>ヨサン</t>
    </rPh>
    <rPh sb="6" eb="8">
      <t>ケッサン</t>
    </rPh>
    <rPh sb="8" eb="10">
      <t>ジョウキョウ</t>
    </rPh>
    <rPh sb="11" eb="15">
      <t>サンコウシリョウ</t>
    </rPh>
    <phoneticPr fontId="21"/>
  </si>
  <si>
    <t>2号分を想定　※vol.23, no.1＆2は23年度計上</t>
    <rPh sb="1" eb="3">
      <t>ゴウブン</t>
    </rPh>
    <rPh sb="4" eb="6">
      <t>ソウテイ</t>
    </rPh>
    <rPh sb="25" eb="27">
      <t>ネンド</t>
    </rPh>
    <rPh sb="27" eb="29">
      <t>ケイジョウ</t>
    </rPh>
    <phoneticPr fontId="21"/>
  </si>
  <si>
    <t>2号分を想定　※vol.23, no.1＆2は23年度計上</t>
    <rPh sb="1" eb="3">
      <t>ゴウブン</t>
    </rPh>
    <rPh sb="4" eb="6">
      <t>ソウテイ</t>
    </rPh>
    <phoneticPr fontId="21"/>
  </si>
  <si>
    <t>年会費請求13万／J-Stage利用7万／その他郵送代等5万</t>
    <rPh sb="0" eb="5">
      <t>ネンカイヒセイキュウ</t>
    </rPh>
    <rPh sb="7" eb="8">
      <t>マン</t>
    </rPh>
    <rPh sb="16" eb="18">
      <t>リヨウ</t>
    </rPh>
    <rPh sb="19" eb="20">
      <t>マン</t>
    </rPh>
    <rPh sb="23" eb="24">
      <t>タ</t>
    </rPh>
    <rPh sb="24" eb="27">
      <t>ユウソウダイ</t>
    </rPh>
    <rPh sb="27" eb="28">
      <t>トウ</t>
    </rPh>
    <rPh sb="29" eb="30">
      <t>マン</t>
    </rPh>
    <phoneticPr fontId="21"/>
  </si>
  <si>
    <t>学会事務局委託120万／編集委員会委託60万　※実行委員会委託は23年度計上</t>
    <rPh sb="0" eb="2">
      <t>ガッカイ</t>
    </rPh>
    <rPh sb="2" eb="5">
      <t>ジムキョク</t>
    </rPh>
    <rPh sb="5" eb="7">
      <t>イタク</t>
    </rPh>
    <rPh sb="10" eb="11">
      <t>マン</t>
    </rPh>
    <rPh sb="24" eb="29">
      <t>ジッコウイインカイ</t>
    </rPh>
    <rPh sb="29" eb="31">
      <t>イタク</t>
    </rPh>
    <rPh sb="34" eb="36">
      <t>ネンド</t>
    </rPh>
    <rPh sb="36" eb="38">
      <t>ケイジョウ</t>
    </rPh>
    <phoneticPr fontId="21"/>
  </si>
  <si>
    <t>HP、N-Book、Zoom、ネットバンク等利用料10万／備品等郵送代5万（移転用）</t>
    <rPh sb="21" eb="22">
      <t>トウ</t>
    </rPh>
    <rPh sb="22" eb="25">
      <t>リヨウリョウ</t>
    </rPh>
    <rPh sb="27" eb="28">
      <t>マン</t>
    </rPh>
    <rPh sb="29" eb="31">
      <t>ビヒン</t>
    </rPh>
    <rPh sb="31" eb="32">
      <t>トウ</t>
    </rPh>
    <rPh sb="32" eb="35">
      <t>ユウソウダイ</t>
    </rPh>
    <rPh sb="36" eb="37">
      <t>マン</t>
    </rPh>
    <rPh sb="38" eb="41">
      <t>イテンヨウ</t>
    </rPh>
    <phoneticPr fontId="21"/>
  </si>
  <si>
    <t>理事会・委員会</t>
    <rPh sb="0" eb="3">
      <t>リジカイ</t>
    </rPh>
    <rPh sb="4" eb="7">
      <t>イインカイ</t>
    </rPh>
    <phoneticPr fontId="21"/>
  </si>
  <si>
    <t>大会12万／大会懇親会50万／セミナー4万</t>
    <rPh sb="0" eb="2">
      <t>タイカイ</t>
    </rPh>
    <rPh sb="4" eb="5">
      <t>マン</t>
    </rPh>
    <rPh sb="6" eb="8">
      <t>タイカイ</t>
    </rPh>
    <rPh sb="8" eb="11">
      <t>コンシンカイ</t>
    </rPh>
    <rPh sb="20" eb="21">
      <t>マン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</si>
</sst>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.0_ "/>
  </numFmts>
  <fonts count="3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0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4"/>
      <color rgb="FF000000"/>
      <name val="游ゴシック"/>
      <family val="3"/>
      <charset val="128"/>
    </font>
    <font>
      <b/>
      <sz val="14"/>
      <color rgb="FF000000"/>
      <name val="游明朝"/>
      <family val="1"/>
      <charset val="128"/>
    </font>
    <font>
      <b/>
      <sz val="10"/>
      <color rgb="FF000000"/>
      <name val="游明朝"/>
      <family val="1"/>
      <charset val="128"/>
    </font>
    <font>
      <b/>
      <sz val="10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0"/>
      <color rgb="FFFF0000"/>
      <name val="游明朝"/>
      <family val="1"/>
      <charset val="128"/>
    </font>
    <font>
      <sz val="11"/>
      <color rgb="FFFF0000"/>
      <name val="游明朝"/>
      <family val="1"/>
      <charset val="128"/>
    </font>
    <font>
      <b/>
      <sz val="11"/>
      <color rgb="FFFF0000"/>
      <name val="游明朝"/>
      <family val="1"/>
      <charset val="128"/>
    </font>
    <font>
      <sz val="10"/>
      <color rgb="FFFF0000"/>
      <name val="游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3" fontId="20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3" fontId="19" fillId="0" borderId="0" xfId="0" applyNumberFormat="1" applyFont="1">
      <alignment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5" fillId="33" borderId="10" xfId="0" applyFont="1" applyFill="1" applyBorder="1" applyAlignment="1">
      <alignment horizontal="center" vertical="center" wrapText="1"/>
    </xf>
    <xf numFmtId="176" fontId="26" fillId="0" borderId="10" xfId="0" applyNumberFormat="1" applyFont="1" applyBorder="1" applyAlignment="1">
      <alignment horizontal="left" vertical="center" wrapText="1"/>
    </xf>
    <xf numFmtId="176" fontId="27" fillId="0" borderId="10" xfId="0" applyNumberFormat="1" applyFont="1" applyBorder="1" applyAlignment="1">
      <alignment horizontal="left" vertical="center" wrapText="1"/>
    </xf>
    <xf numFmtId="176" fontId="28" fillId="0" borderId="10" xfId="0" applyNumberFormat="1" applyFont="1" applyBorder="1" applyAlignment="1">
      <alignment horizontal="right" vertical="center" wrapText="1"/>
    </xf>
    <xf numFmtId="176" fontId="29" fillId="0" borderId="10" xfId="0" applyNumberFormat="1" applyFont="1" applyBorder="1" applyAlignment="1">
      <alignment horizontal="right" vertical="center" wrapText="1"/>
    </xf>
    <xf numFmtId="176" fontId="26" fillId="0" borderId="11" xfId="0" applyNumberFormat="1" applyFont="1" applyBorder="1" applyAlignment="1">
      <alignment horizontal="left" vertical="center" wrapText="1"/>
    </xf>
    <xf numFmtId="176" fontId="27" fillId="0" borderId="13" xfId="0" applyNumberFormat="1" applyFont="1" applyBorder="1" applyAlignment="1">
      <alignment horizontal="left" vertical="center" wrapText="1"/>
    </xf>
    <xf numFmtId="176" fontId="28" fillId="0" borderId="15" xfId="0" applyNumberFormat="1" applyFont="1" applyBorder="1" applyAlignment="1">
      <alignment horizontal="right" vertical="center" wrapText="1"/>
    </xf>
    <xf numFmtId="176" fontId="29" fillId="34" borderId="10" xfId="0" applyNumberFormat="1" applyFont="1" applyFill="1" applyBorder="1" applyAlignment="1">
      <alignment horizontal="right" vertical="center" wrapText="1"/>
    </xf>
    <xf numFmtId="176" fontId="19" fillId="0" borderId="0" xfId="0" applyNumberFormat="1" applyFont="1">
      <alignment vertical="center"/>
    </xf>
    <xf numFmtId="0" fontId="25" fillId="34" borderId="10" xfId="0" applyFont="1" applyFill="1" applyBorder="1" applyAlignment="1">
      <alignment horizontal="center" vertical="center" wrapText="1"/>
    </xf>
    <xf numFmtId="0" fontId="26" fillId="34" borderId="0" xfId="0" applyFont="1" applyFill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176" fontId="28" fillId="0" borderId="10" xfId="0" applyNumberFormat="1" applyFont="1" applyBorder="1" applyAlignment="1">
      <alignment horizontal="left" vertical="center" wrapText="1"/>
    </xf>
    <xf numFmtId="176" fontId="29" fillId="0" borderId="10" xfId="0" applyNumberFormat="1" applyFont="1" applyBorder="1" applyAlignment="1">
      <alignment horizontal="left" vertical="center" wrapText="1"/>
    </xf>
    <xf numFmtId="176" fontId="26" fillId="0" borderId="12" xfId="0" applyNumberFormat="1" applyFont="1" applyBorder="1" applyAlignment="1">
      <alignment horizontal="left" vertical="center" wrapText="1"/>
    </xf>
    <xf numFmtId="176" fontId="25" fillId="34" borderId="12" xfId="0" applyNumberFormat="1" applyFont="1" applyFill="1" applyBorder="1" applyAlignment="1">
      <alignment horizontal="left" vertical="center" wrapText="1"/>
    </xf>
    <xf numFmtId="176" fontId="25" fillId="34" borderId="0" xfId="0" applyNumberFormat="1" applyFont="1" applyFill="1" applyAlignment="1">
      <alignment horizontal="left" vertical="center" wrapText="1"/>
    </xf>
    <xf numFmtId="176" fontId="28" fillId="0" borderId="0" xfId="0" applyNumberFormat="1" applyFont="1" applyAlignment="1">
      <alignment horizontal="left" vertical="center"/>
    </xf>
    <xf numFmtId="176" fontId="26" fillId="34" borderId="11" xfId="0" applyNumberFormat="1" applyFont="1" applyFill="1" applyBorder="1" applyAlignment="1">
      <alignment horizontal="left" vertical="center" wrapText="1"/>
    </xf>
    <xf numFmtId="176" fontId="26" fillId="0" borderId="0" xfId="0" applyNumberFormat="1" applyFont="1" applyAlignment="1">
      <alignment horizontal="left" vertical="center" wrapText="1"/>
    </xf>
    <xf numFmtId="176" fontId="29" fillId="34" borderId="10" xfId="0" applyNumberFormat="1" applyFont="1" applyFill="1" applyBorder="1" applyAlignment="1">
      <alignment horizontal="left" vertical="center" wrapText="1"/>
    </xf>
    <xf numFmtId="0" fontId="25" fillId="33" borderId="18" xfId="0" applyFont="1" applyFill="1" applyBorder="1" applyAlignment="1">
      <alignment vertical="center" wrapText="1"/>
    </xf>
    <xf numFmtId="176" fontId="0" fillId="0" borderId="0" xfId="0" applyNumberFormat="1">
      <alignment vertical="center"/>
    </xf>
    <xf numFmtId="0" fontId="22" fillId="0" borderId="0" xfId="0" applyFont="1" applyAlignment="1">
      <alignment vertical="center" wrapText="1"/>
    </xf>
    <xf numFmtId="0" fontId="30" fillId="35" borderId="10" xfId="0" applyFont="1" applyFill="1" applyBorder="1" applyAlignment="1">
      <alignment horizontal="center" vertical="center" wrapText="1"/>
    </xf>
    <xf numFmtId="176" fontId="25" fillId="33" borderId="12" xfId="0" applyNumberFormat="1" applyFont="1" applyFill="1" applyBorder="1" applyAlignment="1">
      <alignment horizontal="left" vertical="center" wrapText="1"/>
    </xf>
    <xf numFmtId="0" fontId="25" fillId="33" borderId="0" xfId="0" applyFont="1" applyFill="1" applyAlignment="1">
      <alignment vertical="center" wrapText="1"/>
    </xf>
    <xf numFmtId="176" fontId="25" fillId="33" borderId="0" xfId="0" applyNumberFormat="1" applyFont="1" applyFill="1" applyAlignment="1">
      <alignment horizontal="left" vertical="center" wrapText="1"/>
    </xf>
    <xf numFmtId="176" fontId="28" fillId="0" borderId="0" xfId="0" applyNumberFormat="1" applyFont="1" applyAlignment="1">
      <alignment horizontal="right" vertical="center" wrapText="1"/>
    </xf>
    <xf numFmtId="176" fontId="31" fillId="35" borderId="10" xfId="0" applyNumberFormat="1" applyFont="1" applyFill="1" applyBorder="1" applyAlignment="1">
      <alignment horizontal="right" vertical="center" wrapText="1"/>
    </xf>
    <xf numFmtId="176" fontId="32" fillId="35" borderId="10" xfId="0" applyNumberFormat="1" applyFont="1" applyFill="1" applyBorder="1" applyAlignment="1">
      <alignment horizontal="right" vertical="center" wrapText="1"/>
    </xf>
    <xf numFmtId="177" fontId="28" fillId="0" borderId="10" xfId="0" applyNumberFormat="1" applyFont="1" applyBorder="1" applyAlignment="1">
      <alignment horizontal="right" vertical="center" wrapText="1"/>
    </xf>
    <xf numFmtId="177" fontId="29" fillId="0" borderId="10" xfId="0" applyNumberFormat="1" applyFont="1" applyBorder="1" applyAlignment="1">
      <alignment horizontal="right" vertical="center" wrapText="1"/>
    </xf>
    <xf numFmtId="177" fontId="26" fillId="0" borderId="12" xfId="0" applyNumberFormat="1" applyFont="1" applyBorder="1" applyAlignment="1">
      <alignment horizontal="left" vertical="center" wrapText="1"/>
    </xf>
    <xf numFmtId="177" fontId="25" fillId="33" borderId="12" xfId="0" applyNumberFormat="1" applyFont="1" applyFill="1" applyBorder="1" applyAlignment="1">
      <alignment horizontal="left" vertical="center" wrapText="1"/>
    </xf>
    <xf numFmtId="177" fontId="25" fillId="33" borderId="0" xfId="0" applyNumberFormat="1" applyFont="1" applyFill="1" applyAlignment="1">
      <alignment horizontal="left" vertical="center" wrapText="1"/>
    </xf>
    <xf numFmtId="177" fontId="26" fillId="0" borderId="0" xfId="0" applyNumberFormat="1" applyFont="1" applyAlignment="1">
      <alignment horizontal="left" vertical="center" wrapText="1"/>
    </xf>
    <xf numFmtId="177" fontId="28" fillId="0" borderId="0" xfId="0" applyNumberFormat="1" applyFont="1" applyAlignment="1">
      <alignment horizontal="right" vertical="center" wrapText="1"/>
    </xf>
    <xf numFmtId="177" fontId="29" fillId="34" borderId="10" xfId="0" applyNumberFormat="1" applyFont="1" applyFill="1" applyBorder="1" applyAlignment="1">
      <alignment horizontal="right" vertical="center" wrapText="1"/>
    </xf>
    <xf numFmtId="0" fontId="33" fillId="35" borderId="0" xfId="0" applyFont="1" applyFill="1" applyAlignment="1">
      <alignment vertical="center" wrapText="1"/>
    </xf>
    <xf numFmtId="176" fontId="33" fillId="35" borderId="12" xfId="0" applyNumberFormat="1" applyFont="1" applyFill="1" applyBorder="1" applyAlignment="1">
      <alignment vertical="center" wrapText="1"/>
    </xf>
    <xf numFmtId="176" fontId="30" fillId="35" borderId="12" xfId="0" applyNumberFormat="1" applyFont="1" applyFill="1" applyBorder="1" applyAlignment="1">
      <alignment vertical="center" wrapText="1"/>
    </xf>
    <xf numFmtId="176" fontId="30" fillId="35" borderId="0" xfId="0" applyNumberFormat="1" applyFont="1" applyFill="1" applyAlignment="1">
      <alignment vertical="center" wrapText="1"/>
    </xf>
    <xf numFmtId="176" fontId="31" fillId="35" borderId="0" xfId="0" applyNumberFormat="1" applyFont="1" applyFill="1">
      <alignment vertical="center"/>
    </xf>
    <xf numFmtId="176" fontId="33" fillId="35" borderId="11" xfId="0" applyNumberFormat="1" applyFont="1" applyFill="1" applyBorder="1" applyAlignment="1">
      <alignment vertical="center" wrapText="1"/>
    </xf>
    <xf numFmtId="176" fontId="33" fillId="35" borderId="0" xfId="0" applyNumberFormat="1" applyFont="1" applyFill="1" applyAlignment="1">
      <alignment vertical="center" wrapText="1"/>
    </xf>
    <xf numFmtId="176" fontId="31" fillId="35" borderId="0" xfId="0" applyNumberFormat="1" applyFont="1" applyFill="1" applyAlignment="1">
      <alignment horizontal="right" vertical="center"/>
    </xf>
    <xf numFmtId="0" fontId="0" fillId="0" borderId="0" xfId="0" applyAlignment="1">
      <alignment horizontal="left" vertical="center"/>
    </xf>
    <xf numFmtId="176" fontId="26" fillId="0" borderId="11" xfId="0" applyNumberFormat="1" applyFont="1" applyBorder="1" applyAlignment="1">
      <alignment horizontal="left" vertical="center" wrapText="1"/>
    </xf>
    <xf numFmtId="176" fontId="26" fillId="0" borderId="12" xfId="0" applyNumberFormat="1" applyFont="1" applyBorder="1" applyAlignment="1">
      <alignment horizontal="left" vertical="center" wrapText="1"/>
    </xf>
    <xf numFmtId="176" fontId="25" fillId="0" borderId="11" xfId="0" applyNumberFormat="1" applyFont="1" applyBorder="1" applyAlignment="1">
      <alignment vertical="center" wrapText="1"/>
    </xf>
    <xf numFmtId="176" fontId="25" fillId="0" borderId="13" xfId="0" applyNumberFormat="1" applyFont="1" applyBorder="1" applyAlignment="1">
      <alignment vertical="center" wrapText="1"/>
    </xf>
    <xf numFmtId="176" fontId="26" fillId="0" borderId="13" xfId="0" applyNumberFormat="1" applyFont="1" applyBorder="1" applyAlignment="1">
      <alignment horizontal="left" vertical="center" wrapText="1"/>
    </xf>
    <xf numFmtId="176" fontId="25" fillId="33" borderId="11" xfId="0" applyNumberFormat="1" applyFont="1" applyFill="1" applyBorder="1" applyAlignment="1">
      <alignment horizontal="left" vertical="center" wrapText="1"/>
    </xf>
    <xf numFmtId="176" fontId="25" fillId="33" borderId="12" xfId="0" applyNumberFormat="1" applyFont="1" applyFill="1" applyBorder="1" applyAlignment="1">
      <alignment horizontal="left" vertical="center" wrapText="1"/>
    </xf>
    <xf numFmtId="176" fontId="25" fillId="34" borderId="11" xfId="0" applyNumberFormat="1" applyFont="1" applyFill="1" applyBorder="1" applyAlignment="1">
      <alignment vertical="center" wrapText="1"/>
    </xf>
    <xf numFmtId="176" fontId="25" fillId="34" borderId="13" xfId="0" applyNumberFormat="1" applyFont="1" applyFill="1" applyBorder="1" applyAlignment="1">
      <alignment vertical="center" wrapText="1"/>
    </xf>
    <xf numFmtId="176" fontId="25" fillId="33" borderId="13" xfId="0" applyNumberFormat="1" applyFont="1" applyFill="1" applyBorder="1" applyAlignment="1">
      <alignment horizontal="left" vertical="center" wrapText="1"/>
    </xf>
    <xf numFmtId="176" fontId="25" fillId="34" borderId="11" xfId="0" applyNumberFormat="1" applyFont="1" applyFill="1" applyBorder="1" applyAlignment="1">
      <alignment horizontal="left" vertical="center" wrapText="1"/>
    </xf>
    <xf numFmtId="176" fontId="25" fillId="34" borderId="13" xfId="0" applyNumberFormat="1" applyFont="1" applyFill="1" applyBorder="1" applyAlignment="1">
      <alignment horizontal="left" vertical="center" wrapText="1"/>
    </xf>
    <xf numFmtId="0" fontId="25" fillId="33" borderId="19" xfId="0" applyFont="1" applyFill="1" applyBorder="1" applyAlignment="1">
      <alignment vertical="center" wrapText="1"/>
    </xf>
    <xf numFmtId="0" fontId="25" fillId="33" borderId="0" xfId="0" applyFont="1" applyFill="1" applyAlignment="1">
      <alignment vertical="center" wrapText="1"/>
    </xf>
    <xf numFmtId="0" fontId="25" fillId="33" borderId="17" xfId="0" applyFont="1" applyFill="1" applyBorder="1" applyAlignment="1">
      <alignment horizontal="left" vertical="center" wrapText="1"/>
    </xf>
    <xf numFmtId="0" fontId="25" fillId="33" borderId="18" xfId="0" applyFont="1" applyFill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2"/>
  <sheetViews>
    <sheetView tabSelected="1" zoomScale="90" zoomScaleNormal="90"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defaultRowHeight="17.649999999999999" x14ac:dyDescent="0.7"/>
  <cols>
    <col min="1" max="1" width="2.375" customWidth="1"/>
    <col min="2" max="2" width="27" customWidth="1"/>
    <col min="3" max="3" width="10.875" hidden="1" customWidth="1"/>
    <col min="4" max="5" width="10.875" customWidth="1"/>
    <col min="6" max="6" width="6.25E-2" customWidth="1"/>
    <col min="7" max="7" width="10.875" hidden="1" customWidth="1"/>
    <col min="8" max="8" width="12.3125" hidden="1" customWidth="1"/>
    <col min="9" max="9" width="12.625" hidden="1" customWidth="1"/>
    <col min="10" max="10" width="10.875" hidden="1" customWidth="1"/>
    <col min="11" max="13" width="12" customWidth="1"/>
    <col min="14" max="14" width="10.625" customWidth="1"/>
    <col min="15" max="15" width="13.0625" customWidth="1"/>
    <col min="16" max="16" width="68.0625" customWidth="1"/>
  </cols>
  <sheetData>
    <row r="1" spans="1:16" x14ac:dyDescent="0.7">
      <c r="A1" s="58" t="s">
        <v>71</v>
      </c>
      <c r="B1" s="58"/>
    </row>
    <row r="2" spans="1:16" ht="23.25" customHeight="1" x14ac:dyDescent="0.7">
      <c r="A2" s="77" t="s">
        <v>90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34"/>
    </row>
    <row r="3" spans="1:16" ht="16.149999999999999" customHeight="1" x14ac:dyDescent="0.65">
      <c r="A3" s="7"/>
      <c r="B3" s="7"/>
      <c r="C3" s="7"/>
      <c r="D3" s="7"/>
      <c r="E3" s="7"/>
      <c r="F3" s="8"/>
      <c r="G3" s="8"/>
      <c r="H3" s="8"/>
      <c r="I3" s="9"/>
      <c r="J3" s="8"/>
      <c r="K3" s="8"/>
      <c r="L3" s="8"/>
      <c r="M3" s="8"/>
      <c r="N3" s="8"/>
      <c r="O3" s="9" t="s">
        <v>66</v>
      </c>
      <c r="P3" s="9"/>
    </row>
    <row r="4" spans="1:16" s="1" customFormat="1" ht="48.4" customHeight="1" x14ac:dyDescent="0.7">
      <c r="A4" s="10"/>
      <c r="B4" s="10" t="s">
        <v>0</v>
      </c>
      <c r="C4" s="10" t="s">
        <v>42</v>
      </c>
      <c r="D4" s="10" t="s">
        <v>43</v>
      </c>
      <c r="E4" s="10" t="s">
        <v>45</v>
      </c>
      <c r="F4" s="10" t="s">
        <v>49</v>
      </c>
      <c r="G4" s="10" t="s">
        <v>50</v>
      </c>
      <c r="H4" s="10" t="s">
        <v>53</v>
      </c>
      <c r="I4" s="10" t="s">
        <v>56</v>
      </c>
      <c r="J4" s="10" t="s">
        <v>51</v>
      </c>
      <c r="K4" s="10" t="s">
        <v>70</v>
      </c>
      <c r="L4" s="10" t="s">
        <v>72</v>
      </c>
      <c r="M4" s="10" t="s">
        <v>74</v>
      </c>
      <c r="N4" s="10" t="s">
        <v>81</v>
      </c>
      <c r="O4" s="35" t="s">
        <v>73</v>
      </c>
      <c r="P4" s="20" t="s">
        <v>57</v>
      </c>
    </row>
    <row r="5" spans="1:16" s="2" customFormat="1" ht="18" customHeight="1" x14ac:dyDescent="0.7">
      <c r="A5" s="73" t="s">
        <v>1</v>
      </c>
      <c r="B5" s="74"/>
      <c r="C5" s="32"/>
      <c r="D5" s="32"/>
      <c r="E5" s="32"/>
      <c r="F5" s="32"/>
      <c r="G5" s="32"/>
      <c r="H5" s="32"/>
      <c r="I5" s="32"/>
      <c r="J5" s="32"/>
      <c r="K5" s="37"/>
      <c r="L5" s="37"/>
      <c r="M5" s="37"/>
      <c r="N5" s="37"/>
      <c r="O5" s="50"/>
      <c r="P5" s="21"/>
    </row>
    <row r="6" spans="1:16" s="2" customFormat="1" ht="18" customHeight="1" x14ac:dyDescent="0.7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  <c r="K6" s="37"/>
      <c r="L6" s="37"/>
      <c r="M6" s="37"/>
      <c r="N6" s="37"/>
      <c r="O6" s="50"/>
      <c r="P6" s="21"/>
    </row>
    <row r="7" spans="1:16" s="2" customFormat="1" ht="18" customHeight="1" x14ac:dyDescent="0.7">
      <c r="A7" s="75" t="s">
        <v>3</v>
      </c>
      <c r="B7" s="76"/>
      <c r="C7" s="76"/>
      <c r="D7" s="76"/>
      <c r="E7" s="76"/>
      <c r="F7" s="76"/>
      <c r="G7" s="76"/>
      <c r="H7" s="76"/>
      <c r="I7" s="76"/>
      <c r="J7" s="76"/>
      <c r="K7" s="22"/>
      <c r="L7" s="22"/>
      <c r="M7" s="22"/>
      <c r="N7" s="22"/>
      <c r="O7" s="50"/>
      <c r="P7" s="22"/>
    </row>
    <row r="8" spans="1:16" s="3" customFormat="1" ht="18" customHeight="1" x14ac:dyDescent="0.7">
      <c r="A8" s="11"/>
      <c r="B8" s="12" t="s">
        <v>4</v>
      </c>
      <c r="C8" s="13">
        <v>4695000</v>
      </c>
      <c r="D8" s="13">
        <v>5070000</v>
      </c>
      <c r="E8" s="13">
        <v>4960000</v>
      </c>
      <c r="F8" s="13">
        <v>5200000</v>
      </c>
      <c r="G8" s="13">
        <v>4685000</v>
      </c>
      <c r="H8" s="13">
        <v>515000</v>
      </c>
      <c r="I8" s="13">
        <f>G8-E8</f>
        <v>-275000</v>
      </c>
      <c r="J8" s="13">
        <f>G8+250000</f>
        <v>4935000</v>
      </c>
      <c r="K8" s="13">
        <v>4870000</v>
      </c>
      <c r="L8" s="13">
        <v>5200000</v>
      </c>
      <c r="M8" s="13">
        <v>5040000</v>
      </c>
      <c r="N8" s="42">
        <v>96.9</v>
      </c>
      <c r="O8" s="40">
        <v>5200000</v>
      </c>
      <c r="P8" s="23" t="s">
        <v>75</v>
      </c>
    </row>
    <row r="9" spans="1:16" s="3" customFormat="1" ht="18" customHeight="1" x14ac:dyDescent="0.7">
      <c r="A9" s="11"/>
      <c r="B9" s="12" t="s">
        <v>5</v>
      </c>
      <c r="C9" s="13">
        <v>280000</v>
      </c>
      <c r="D9" s="13">
        <v>900000</v>
      </c>
      <c r="E9" s="13">
        <v>230000</v>
      </c>
      <c r="F9" s="13">
        <v>300000</v>
      </c>
      <c r="G9" s="13">
        <v>340000</v>
      </c>
      <c r="H9" s="13">
        <v>-40000</v>
      </c>
      <c r="I9" s="13">
        <f t="shared" ref="I9:I24" si="0">G9-E9</f>
        <v>110000</v>
      </c>
      <c r="J9" s="13">
        <v>340000</v>
      </c>
      <c r="K9" s="13">
        <v>370000</v>
      </c>
      <c r="L9" s="13">
        <v>350000</v>
      </c>
      <c r="M9" s="13">
        <v>450000</v>
      </c>
      <c r="N9" s="42">
        <v>128.6</v>
      </c>
      <c r="O9" s="40">
        <v>500000</v>
      </c>
      <c r="P9" s="23"/>
    </row>
    <row r="10" spans="1:16" s="3" customFormat="1" ht="18" customHeight="1" x14ac:dyDescent="0.7">
      <c r="A10" s="11"/>
      <c r="B10" s="12" t="s">
        <v>6</v>
      </c>
      <c r="C10" s="13">
        <v>200000</v>
      </c>
      <c r="D10" s="13">
        <v>255000</v>
      </c>
      <c r="E10" s="13">
        <v>230000</v>
      </c>
      <c r="F10" s="13">
        <v>250000</v>
      </c>
      <c r="G10" s="13">
        <v>240000</v>
      </c>
      <c r="H10" s="13">
        <v>10000</v>
      </c>
      <c r="I10" s="13">
        <f t="shared" si="0"/>
        <v>10000</v>
      </c>
      <c r="J10" s="13">
        <v>240000</v>
      </c>
      <c r="K10" s="13">
        <v>235000</v>
      </c>
      <c r="L10" s="13">
        <v>250000</v>
      </c>
      <c r="M10" s="13">
        <v>265000</v>
      </c>
      <c r="N10" s="42">
        <v>106</v>
      </c>
      <c r="O10" s="40">
        <v>270000</v>
      </c>
      <c r="P10" s="23" t="s">
        <v>83</v>
      </c>
    </row>
    <row r="11" spans="1:16" s="3" customFormat="1" ht="18" customHeight="1" x14ac:dyDescent="0.7">
      <c r="A11" s="11"/>
      <c r="B11" s="12" t="s">
        <v>7</v>
      </c>
      <c r="C11" s="13">
        <v>30000</v>
      </c>
      <c r="D11" s="13">
        <v>40000</v>
      </c>
      <c r="E11" s="13">
        <v>25000</v>
      </c>
      <c r="F11" s="13">
        <v>40000</v>
      </c>
      <c r="G11" s="13">
        <v>20000</v>
      </c>
      <c r="H11" s="13">
        <v>20000</v>
      </c>
      <c r="I11" s="13">
        <f>G11-E11</f>
        <v>-5000</v>
      </c>
      <c r="J11" s="13">
        <v>20000</v>
      </c>
      <c r="K11" s="13">
        <v>20000</v>
      </c>
      <c r="L11" s="13">
        <v>40000</v>
      </c>
      <c r="M11" s="13">
        <v>15000</v>
      </c>
      <c r="N11" s="42">
        <v>37.5</v>
      </c>
      <c r="O11" s="40">
        <v>30000</v>
      </c>
      <c r="P11" s="23"/>
    </row>
    <row r="12" spans="1:16" s="3" customFormat="1" ht="18" customHeight="1" x14ac:dyDescent="0.7">
      <c r="A12" s="11"/>
      <c r="B12" s="12" t="s">
        <v>8</v>
      </c>
      <c r="C12" s="13">
        <v>100000</v>
      </c>
      <c r="D12" s="13">
        <v>100000</v>
      </c>
      <c r="E12" s="13">
        <v>50000</v>
      </c>
      <c r="F12" s="13">
        <v>50000</v>
      </c>
      <c r="G12" s="13">
        <v>50000</v>
      </c>
      <c r="H12" s="13">
        <v>0</v>
      </c>
      <c r="I12" s="13">
        <f t="shared" si="0"/>
        <v>0</v>
      </c>
      <c r="J12" s="13">
        <v>50000</v>
      </c>
      <c r="K12" s="13">
        <v>50000</v>
      </c>
      <c r="L12" s="13">
        <v>50000</v>
      </c>
      <c r="M12" s="13">
        <v>50000</v>
      </c>
      <c r="N12" s="42">
        <v>100</v>
      </c>
      <c r="O12" s="40">
        <v>50000</v>
      </c>
      <c r="P12" s="23"/>
    </row>
    <row r="13" spans="1:16" s="3" customFormat="1" ht="18" customHeight="1" x14ac:dyDescent="0.7">
      <c r="A13" s="11"/>
      <c r="B13" s="12" t="s">
        <v>9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f t="shared" si="0"/>
        <v>0</v>
      </c>
      <c r="J13" s="13">
        <v>0</v>
      </c>
      <c r="K13" s="13">
        <v>0</v>
      </c>
      <c r="L13" s="13">
        <v>0</v>
      </c>
      <c r="M13" s="13">
        <v>0</v>
      </c>
      <c r="N13" s="42">
        <v>0</v>
      </c>
      <c r="O13" s="40">
        <v>0</v>
      </c>
      <c r="P13" s="23"/>
    </row>
    <row r="14" spans="1:16" s="2" customFormat="1" ht="18" customHeight="1" x14ac:dyDescent="0.7">
      <c r="A14" s="61" t="s">
        <v>54</v>
      </c>
      <c r="B14" s="62"/>
      <c r="C14" s="14">
        <v>5305000</v>
      </c>
      <c r="D14" s="14">
        <v>6365000</v>
      </c>
      <c r="E14" s="14">
        <v>5495000</v>
      </c>
      <c r="F14" s="14">
        <v>5840000</v>
      </c>
      <c r="G14" s="14">
        <v>5335000</v>
      </c>
      <c r="H14" s="14">
        <v>505000</v>
      </c>
      <c r="I14" s="14">
        <f>G14-E14</f>
        <v>-160000</v>
      </c>
      <c r="J14" s="14">
        <f>SUM(J8:J13)</f>
        <v>5585000</v>
      </c>
      <c r="K14" s="14">
        <v>5545000</v>
      </c>
      <c r="L14" s="14">
        <v>5890000</v>
      </c>
      <c r="M14" s="14">
        <v>5820000</v>
      </c>
      <c r="N14" s="43">
        <v>98.8</v>
      </c>
      <c r="O14" s="41">
        <f>SUM(O8:O13)</f>
        <v>6050000</v>
      </c>
      <c r="P14" s="24"/>
    </row>
    <row r="15" spans="1:16" s="2" customFormat="1" ht="18" customHeight="1" x14ac:dyDescent="0.7">
      <c r="A15" s="59" t="s">
        <v>10</v>
      </c>
      <c r="B15" s="60"/>
      <c r="C15" s="60"/>
      <c r="D15" s="60"/>
      <c r="E15" s="60"/>
      <c r="F15" s="60"/>
      <c r="G15" s="60"/>
      <c r="H15" s="60"/>
      <c r="I15" s="60"/>
      <c r="J15" s="60"/>
      <c r="K15" s="25"/>
      <c r="L15" s="25"/>
      <c r="M15" s="25"/>
      <c r="N15" s="44"/>
      <c r="O15" s="51"/>
      <c r="P15" s="25"/>
    </row>
    <row r="16" spans="1:16" s="3" customFormat="1" ht="18" customHeight="1" x14ac:dyDescent="0.7">
      <c r="A16" s="11"/>
      <c r="B16" s="12" t="s">
        <v>11</v>
      </c>
      <c r="C16" s="13">
        <v>300000</v>
      </c>
      <c r="D16" s="13">
        <v>400000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0"/>
        <v>0</v>
      </c>
      <c r="J16" s="13">
        <v>0</v>
      </c>
      <c r="K16" s="13">
        <v>0</v>
      </c>
      <c r="L16" s="13">
        <v>0</v>
      </c>
      <c r="M16" s="13">
        <v>0</v>
      </c>
      <c r="N16" s="42">
        <v>0</v>
      </c>
      <c r="O16" s="40">
        <v>0</v>
      </c>
      <c r="P16" s="23"/>
    </row>
    <row r="17" spans="1:17" s="2" customFormat="1" ht="18" customHeight="1" x14ac:dyDescent="0.7">
      <c r="A17" s="61" t="s">
        <v>12</v>
      </c>
      <c r="B17" s="62"/>
      <c r="C17" s="14">
        <v>300000</v>
      </c>
      <c r="D17" s="14">
        <v>400000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0"/>
        <v>0</v>
      </c>
      <c r="J17" s="14">
        <f>J16</f>
        <v>0</v>
      </c>
      <c r="K17" s="14">
        <v>0</v>
      </c>
      <c r="L17" s="14">
        <v>0</v>
      </c>
      <c r="M17" s="14">
        <v>0</v>
      </c>
      <c r="N17" s="43">
        <v>0</v>
      </c>
      <c r="O17" s="41">
        <f>O16</f>
        <v>0</v>
      </c>
      <c r="P17" s="23"/>
    </row>
    <row r="18" spans="1:17" s="2" customFormat="1" ht="18" customHeight="1" x14ac:dyDescent="0.7">
      <c r="A18" s="59" t="s">
        <v>13</v>
      </c>
      <c r="B18" s="60"/>
      <c r="C18" s="60"/>
      <c r="D18" s="60"/>
      <c r="E18" s="60"/>
      <c r="F18" s="60"/>
      <c r="G18" s="60"/>
      <c r="H18" s="60"/>
      <c r="I18" s="60"/>
      <c r="J18" s="60"/>
      <c r="K18" s="25"/>
      <c r="L18" s="25"/>
      <c r="M18" s="25"/>
      <c r="N18" s="44"/>
      <c r="O18" s="51"/>
      <c r="P18" s="25"/>
    </row>
    <row r="19" spans="1:17" s="3" customFormat="1" ht="18" customHeight="1" x14ac:dyDescent="0.7">
      <c r="A19" s="11"/>
      <c r="B19" s="12" t="s">
        <v>59</v>
      </c>
      <c r="C19" s="13">
        <v>1446000</v>
      </c>
      <c r="D19" s="13">
        <v>523735</v>
      </c>
      <c r="E19" s="13">
        <v>726000</v>
      </c>
      <c r="F19" s="13">
        <v>0</v>
      </c>
      <c r="G19" s="13">
        <v>0</v>
      </c>
      <c r="H19" s="13">
        <v>0</v>
      </c>
      <c r="I19" s="13">
        <f>G19-E19</f>
        <v>-726000</v>
      </c>
      <c r="J19" s="13">
        <v>0</v>
      </c>
      <c r="K19" s="13">
        <v>9500</v>
      </c>
      <c r="L19" s="13">
        <v>900000</v>
      </c>
      <c r="M19" s="13">
        <v>740844</v>
      </c>
      <c r="N19" s="42">
        <v>82.3</v>
      </c>
      <c r="O19" s="40">
        <v>1300000</v>
      </c>
      <c r="P19" s="23" t="s">
        <v>85</v>
      </c>
    </row>
    <row r="20" spans="1:17" s="2" customFormat="1" ht="18" customHeight="1" x14ac:dyDescent="0.7">
      <c r="A20" s="61" t="s">
        <v>14</v>
      </c>
      <c r="B20" s="62"/>
      <c r="C20" s="14">
        <v>1446000</v>
      </c>
      <c r="D20" s="14">
        <v>523735</v>
      </c>
      <c r="E20" s="14">
        <v>726000</v>
      </c>
      <c r="F20" s="14">
        <v>0</v>
      </c>
      <c r="G20" s="14">
        <v>0</v>
      </c>
      <c r="H20" s="14">
        <v>0</v>
      </c>
      <c r="I20" s="14">
        <f>G20-E20</f>
        <v>-726000</v>
      </c>
      <c r="J20" s="14">
        <f>J19</f>
        <v>0</v>
      </c>
      <c r="K20" s="14">
        <v>9500</v>
      </c>
      <c r="L20" s="14">
        <v>900000</v>
      </c>
      <c r="M20" s="14">
        <v>740844</v>
      </c>
      <c r="N20" s="43">
        <v>82.3</v>
      </c>
      <c r="O20" s="41">
        <f>O19</f>
        <v>1300000</v>
      </c>
      <c r="P20" s="23"/>
    </row>
    <row r="21" spans="1:17" s="2" customFormat="1" ht="18" customHeight="1" x14ac:dyDescent="0.7">
      <c r="A21" s="59" t="s">
        <v>15</v>
      </c>
      <c r="B21" s="60"/>
      <c r="C21" s="60"/>
      <c r="D21" s="60"/>
      <c r="E21" s="60"/>
      <c r="F21" s="60"/>
      <c r="G21" s="60"/>
      <c r="H21" s="60"/>
      <c r="I21" s="60"/>
      <c r="J21" s="60"/>
      <c r="K21" s="25"/>
      <c r="L21" s="25"/>
      <c r="M21" s="25"/>
      <c r="N21" s="44"/>
      <c r="O21" s="51"/>
      <c r="P21" s="25"/>
    </row>
    <row r="22" spans="1:17" s="3" customFormat="1" ht="18" customHeight="1" x14ac:dyDescent="0.7">
      <c r="A22" s="11"/>
      <c r="B22" s="12" t="s">
        <v>16</v>
      </c>
      <c r="C22" s="13">
        <v>47</v>
      </c>
      <c r="D22" s="13">
        <v>63</v>
      </c>
      <c r="E22" s="13">
        <v>67</v>
      </c>
      <c r="F22" s="13">
        <v>0</v>
      </c>
      <c r="G22" s="13">
        <v>42</v>
      </c>
      <c r="H22" s="13">
        <v>-42</v>
      </c>
      <c r="I22" s="13">
        <f t="shared" si="0"/>
        <v>-25</v>
      </c>
      <c r="J22" s="13">
        <v>42</v>
      </c>
      <c r="K22" s="13">
        <v>80</v>
      </c>
      <c r="L22" s="13">
        <v>0</v>
      </c>
      <c r="M22" s="13">
        <v>104</v>
      </c>
      <c r="N22" s="42">
        <v>0</v>
      </c>
      <c r="O22" s="40">
        <v>0</v>
      </c>
      <c r="P22" s="23"/>
    </row>
    <row r="23" spans="1:17" s="2" customFormat="1" ht="18" customHeight="1" x14ac:dyDescent="0.7">
      <c r="A23" s="61" t="s">
        <v>17</v>
      </c>
      <c r="B23" s="62"/>
      <c r="C23" s="14">
        <v>47</v>
      </c>
      <c r="D23" s="14">
        <v>63</v>
      </c>
      <c r="E23" s="14">
        <v>67</v>
      </c>
      <c r="F23" s="14">
        <v>0</v>
      </c>
      <c r="G23" s="14">
        <v>42</v>
      </c>
      <c r="H23" s="14">
        <v>-42</v>
      </c>
      <c r="I23" s="14">
        <f t="shared" si="0"/>
        <v>-25</v>
      </c>
      <c r="J23" s="14">
        <f>J22</f>
        <v>42</v>
      </c>
      <c r="K23" s="14">
        <v>80</v>
      </c>
      <c r="L23" s="14">
        <v>0</v>
      </c>
      <c r="M23" s="14">
        <v>104</v>
      </c>
      <c r="N23" s="43">
        <v>0</v>
      </c>
      <c r="O23" s="41">
        <f>O22</f>
        <v>0</v>
      </c>
      <c r="P23" s="24"/>
    </row>
    <row r="24" spans="1:17" s="2" customFormat="1" ht="18" customHeight="1" x14ac:dyDescent="0.7">
      <c r="A24" s="61" t="s">
        <v>18</v>
      </c>
      <c r="B24" s="62"/>
      <c r="C24" s="14">
        <v>7051047</v>
      </c>
      <c r="D24" s="14">
        <v>7288798</v>
      </c>
      <c r="E24" s="14">
        <v>6221067</v>
      </c>
      <c r="F24" s="14">
        <v>5840000</v>
      </c>
      <c r="G24" s="14">
        <v>5335042</v>
      </c>
      <c r="H24" s="14">
        <v>504958</v>
      </c>
      <c r="I24" s="14">
        <f t="shared" si="0"/>
        <v>-886025</v>
      </c>
      <c r="J24" s="14">
        <f>J14+J17+J20+J23</f>
        <v>5585042</v>
      </c>
      <c r="K24" s="14">
        <v>5554580</v>
      </c>
      <c r="L24" s="14">
        <v>6790000</v>
      </c>
      <c r="M24" s="14">
        <f>M14+M17+M20+M23</f>
        <v>6560948</v>
      </c>
      <c r="N24" s="43">
        <v>96.6</v>
      </c>
      <c r="O24" s="41">
        <f>O14+O17+O20+O23</f>
        <v>7350000</v>
      </c>
      <c r="P24" s="24"/>
      <c r="Q24" s="6"/>
    </row>
    <row r="25" spans="1:17" s="2" customFormat="1" ht="18" customHeight="1" x14ac:dyDescent="0.7">
      <c r="A25" s="64" t="s">
        <v>19</v>
      </c>
      <c r="B25" s="65"/>
      <c r="C25" s="65"/>
      <c r="D25" s="65"/>
      <c r="E25" s="65"/>
      <c r="F25" s="65"/>
      <c r="G25" s="65"/>
      <c r="H25" s="65"/>
      <c r="I25" s="65"/>
      <c r="J25" s="65"/>
      <c r="K25" s="36"/>
      <c r="L25" s="36"/>
      <c r="M25" s="36"/>
      <c r="N25" s="45"/>
      <c r="O25" s="52"/>
      <c r="P25" s="26"/>
    </row>
    <row r="26" spans="1:17" s="2" customFormat="1" ht="18" customHeight="1" x14ac:dyDescent="0.7">
      <c r="A26" s="64" t="s">
        <v>20</v>
      </c>
      <c r="B26" s="65"/>
      <c r="C26" s="65"/>
      <c r="D26" s="65"/>
      <c r="E26" s="65"/>
      <c r="F26" s="65"/>
      <c r="G26" s="65"/>
      <c r="H26" s="65"/>
      <c r="I26" s="65"/>
      <c r="J26" s="65"/>
      <c r="K26" s="38"/>
      <c r="L26" s="38"/>
      <c r="M26" s="38"/>
      <c r="N26" s="46"/>
      <c r="O26" s="53"/>
      <c r="P26" s="27"/>
    </row>
    <row r="27" spans="1:17" ht="18" customHeight="1" x14ac:dyDescent="0.7">
      <c r="A27" s="59" t="s">
        <v>21</v>
      </c>
      <c r="B27" s="60"/>
      <c r="C27" s="60"/>
      <c r="D27" s="60"/>
      <c r="E27" s="60"/>
      <c r="F27" s="60"/>
      <c r="G27" s="60"/>
      <c r="H27" s="60"/>
      <c r="I27" s="60"/>
      <c r="J27" s="60"/>
      <c r="K27" s="25"/>
      <c r="L27" s="25"/>
      <c r="M27" s="25"/>
      <c r="N27" s="44"/>
      <c r="O27" s="51"/>
      <c r="P27" s="25"/>
    </row>
    <row r="28" spans="1:17" s="3" customFormat="1" ht="18" customHeight="1" x14ac:dyDescent="0.7">
      <c r="A28" s="11"/>
      <c r="B28" s="12" t="s">
        <v>22</v>
      </c>
      <c r="C28" s="13">
        <v>816240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f>G28-E28</f>
        <v>0</v>
      </c>
      <c r="J28" s="13">
        <v>0</v>
      </c>
      <c r="K28" s="13">
        <v>0</v>
      </c>
      <c r="L28" s="13">
        <v>0</v>
      </c>
      <c r="M28" s="13">
        <v>0</v>
      </c>
      <c r="N28" s="42">
        <v>0</v>
      </c>
      <c r="O28" s="40">
        <v>0</v>
      </c>
      <c r="P28" s="23"/>
    </row>
    <row r="29" spans="1:17" s="5" customFormat="1" ht="18" customHeight="1" x14ac:dyDescent="0.7">
      <c r="A29" s="59" t="s">
        <v>23</v>
      </c>
      <c r="B29" s="63"/>
      <c r="C29" s="13">
        <v>816240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f t="shared" ref="I29:I45" si="1">G29-E29</f>
        <v>0</v>
      </c>
      <c r="J29" s="13">
        <f>J28</f>
        <v>0</v>
      </c>
      <c r="K29" s="13">
        <v>0</v>
      </c>
      <c r="L29" s="13">
        <v>0</v>
      </c>
      <c r="M29" s="13">
        <v>0</v>
      </c>
      <c r="N29" s="42">
        <v>0</v>
      </c>
      <c r="O29" s="40">
        <f>O28</f>
        <v>0</v>
      </c>
      <c r="P29" s="23"/>
    </row>
    <row r="30" spans="1:17" ht="18" customHeight="1" x14ac:dyDescent="0.7">
      <c r="A30" s="59" t="s">
        <v>24</v>
      </c>
      <c r="B30" s="60"/>
      <c r="C30" s="60"/>
      <c r="D30" s="60"/>
      <c r="E30" s="60"/>
      <c r="F30" s="60"/>
      <c r="G30" s="60"/>
      <c r="H30" s="60"/>
      <c r="I30" s="60"/>
      <c r="J30" s="60"/>
      <c r="K30" s="30"/>
      <c r="L30" s="30"/>
      <c r="M30" s="30"/>
      <c r="N30" s="47"/>
      <c r="O30" s="54"/>
      <c r="P30" s="28"/>
    </row>
    <row r="31" spans="1:17" s="3" customFormat="1" ht="18" customHeight="1" x14ac:dyDescent="0.7">
      <c r="A31" s="11"/>
      <c r="B31" s="12" t="s">
        <v>60</v>
      </c>
      <c r="C31" s="13">
        <v>476695</v>
      </c>
      <c r="D31" s="13">
        <v>0</v>
      </c>
      <c r="E31" s="13">
        <v>0</v>
      </c>
      <c r="F31" s="13">
        <v>200000</v>
      </c>
      <c r="G31" s="13">
        <v>31755</v>
      </c>
      <c r="H31" s="13">
        <v>168245</v>
      </c>
      <c r="I31" s="13">
        <f t="shared" si="1"/>
        <v>31755</v>
      </c>
      <c r="J31" s="13">
        <f>31755+10000</f>
        <v>41755</v>
      </c>
      <c r="K31" s="13">
        <v>31755</v>
      </c>
      <c r="L31" s="13">
        <v>100000</v>
      </c>
      <c r="M31" s="13">
        <f>146540+10000</f>
        <v>156540</v>
      </c>
      <c r="N31" s="42">
        <f>M31/L31*100</f>
        <v>156.54</v>
      </c>
      <c r="O31" s="40">
        <v>660000</v>
      </c>
      <c r="P31" s="23" t="s">
        <v>97</v>
      </c>
    </row>
    <row r="32" spans="1:17" s="3" customFormat="1" ht="18" customHeight="1" x14ac:dyDescent="0.7">
      <c r="A32" s="11"/>
      <c r="B32" s="12" t="s">
        <v>61</v>
      </c>
      <c r="C32" s="13">
        <v>240307</v>
      </c>
      <c r="D32" s="13">
        <v>0</v>
      </c>
      <c r="E32" s="13">
        <v>10940</v>
      </c>
      <c r="F32" s="13">
        <v>200000</v>
      </c>
      <c r="G32" s="13">
        <v>76062</v>
      </c>
      <c r="H32" s="13">
        <v>123938</v>
      </c>
      <c r="I32" s="13">
        <f>G32-E32</f>
        <v>65122</v>
      </c>
      <c r="J32" s="13">
        <v>76062</v>
      </c>
      <c r="K32" s="13">
        <v>76062</v>
      </c>
      <c r="L32" s="13">
        <v>300000</v>
      </c>
      <c r="M32" s="13">
        <f>326394+60000</f>
        <v>386394</v>
      </c>
      <c r="N32" s="42">
        <f>M32/L32*100</f>
        <v>128.798</v>
      </c>
      <c r="O32" s="40">
        <v>400000</v>
      </c>
      <c r="P32" s="23" t="s">
        <v>76</v>
      </c>
    </row>
    <row r="33" spans="1:16" s="3" customFormat="1" ht="18" customHeight="1" x14ac:dyDescent="0.7">
      <c r="A33" s="11"/>
      <c r="B33" s="12" t="s">
        <v>62</v>
      </c>
      <c r="C33" s="13">
        <v>277363</v>
      </c>
      <c r="D33" s="13">
        <v>138044</v>
      </c>
      <c r="E33" s="13">
        <v>129517</v>
      </c>
      <c r="F33" s="13">
        <v>140000</v>
      </c>
      <c r="G33" s="13">
        <v>140435</v>
      </c>
      <c r="H33" s="13">
        <v>-435</v>
      </c>
      <c r="I33" s="13">
        <f t="shared" si="1"/>
        <v>10918</v>
      </c>
      <c r="J33" s="13">
        <v>140435</v>
      </c>
      <c r="K33" s="13">
        <v>239161</v>
      </c>
      <c r="L33" s="13">
        <v>250000</v>
      </c>
      <c r="M33" s="13">
        <f>130407+66000+26000</f>
        <v>222407</v>
      </c>
      <c r="N33" s="42">
        <f>M33/L33*100</f>
        <v>88.962800000000001</v>
      </c>
      <c r="O33" s="40">
        <v>250000</v>
      </c>
      <c r="P33" s="23" t="s">
        <v>93</v>
      </c>
    </row>
    <row r="34" spans="1:16" s="3" customFormat="1" ht="18" customHeight="1" x14ac:dyDescent="0.7">
      <c r="A34" s="11"/>
      <c r="B34" s="12" t="s">
        <v>27</v>
      </c>
      <c r="C34" s="13">
        <v>151507</v>
      </c>
      <c r="D34" s="13">
        <v>70042</v>
      </c>
      <c r="E34" s="13">
        <v>57698</v>
      </c>
      <c r="F34" s="13">
        <v>150000</v>
      </c>
      <c r="G34" s="13">
        <v>119394</v>
      </c>
      <c r="H34" s="13">
        <v>30606</v>
      </c>
      <c r="I34" s="13">
        <f t="shared" si="1"/>
        <v>61696</v>
      </c>
      <c r="J34" s="13">
        <f>119394+50000</f>
        <v>169394</v>
      </c>
      <c r="K34" s="13">
        <v>189853</v>
      </c>
      <c r="L34" s="13">
        <v>200000</v>
      </c>
      <c r="M34" s="13">
        <v>125000</v>
      </c>
      <c r="N34" s="42">
        <f>M34/L34*100</f>
        <v>62.5</v>
      </c>
      <c r="O34" s="40">
        <v>250000</v>
      </c>
      <c r="P34" s="23" t="s">
        <v>91</v>
      </c>
    </row>
    <row r="35" spans="1:16" s="3" customFormat="1" ht="18" customHeight="1" x14ac:dyDescent="0.7">
      <c r="A35" s="11"/>
      <c r="B35" s="12" t="s">
        <v>28</v>
      </c>
      <c r="C35" s="13">
        <v>43767</v>
      </c>
      <c r="D35" s="13">
        <v>8525</v>
      </c>
      <c r="E35" s="13">
        <v>2618</v>
      </c>
      <c r="F35" s="13">
        <v>50000</v>
      </c>
      <c r="G35" s="13">
        <v>0</v>
      </c>
      <c r="H35" s="13">
        <v>50000</v>
      </c>
      <c r="I35" s="13">
        <f t="shared" si="1"/>
        <v>-2618</v>
      </c>
      <c r="J35" s="13">
        <v>0</v>
      </c>
      <c r="K35" s="13">
        <v>437</v>
      </c>
      <c r="L35" s="13">
        <v>30000</v>
      </c>
      <c r="M35" s="13">
        <v>28997</v>
      </c>
      <c r="N35" s="42">
        <v>96.7</v>
      </c>
      <c r="O35" s="40">
        <v>40000</v>
      </c>
      <c r="P35" s="23" t="s">
        <v>89</v>
      </c>
    </row>
    <row r="36" spans="1:16" s="3" customFormat="1" ht="18" customHeight="1" x14ac:dyDescent="0.7">
      <c r="A36" s="11"/>
      <c r="B36" s="12" t="s">
        <v>29</v>
      </c>
      <c r="C36" s="13">
        <v>50000</v>
      </c>
      <c r="D36" s="13">
        <v>0</v>
      </c>
      <c r="E36" s="13">
        <v>5555</v>
      </c>
      <c r="F36" s="13">
        <v>30000</v>
      </c>
      <c r="G36" s="13">
        <v>41250</v>
      </c>
      <c r="H36" s="13">
        <v>-11250</v>
      </c>
      <c r="I36" s="13">
        <f t="shared" si="1"/>
        <v>35695</v>
      </c>
      <c r="J36" s="13">
        <v>41250</v>
      </c>
      <c r="K36" s="13">
        <v>41250</v>
      </c>
      <c r="L36" s="13">
        <v>80000</v>
      </c>
      <c r="M36" s="13">
        <v>59945</v>
      </c>
      <c r="N36" s="42">
        <v>74.900000000000006</v>
      </c>
      <c r="O36" s="40">
        <v>60000</v>
      </c>
      <c r="P36" s="23" t="s">
        <v>78</v>
      </c>
    </row>
    <row r="37" spans="1:16" s="3" customFormat="1" ht="18" customHeight="1" x14ac:dyDescent="0.7">
      <c r="A37" s="11"/>
      <c r="B37" s="12" t="s">
        <v>30</v>
      </c>
      <c r="C37" s="13">
        <v>1224798</v>
      </c>
      <c r="D37" s="13">
        <v>547250</v>
      </c>
      <c r="E37" s="13">
        <v>1661770</v>
      </c>
      <c r="F37" s="13">
        <v>600000</v>
      </c>
      <c r="G37" s="13">
        <v>589160</v>
      </c>
      <c r="H37" s="13">
        <v>10840</v>
      </c>
      <c r="I37" s="13">
        <f t="shared" si="1"/>
        <v>-1072610</v>
      </c>
      <c r="J37" s="13">
        <f>589160+500000</f>
        <v>1089160</v>
      </c>
      <c r="K37" s="13">
        <v>589160</v>
      </c>
      <c r="L37" s="13">
        <v>1300000</v>
      </c>
      <c r="M37" s="13">
        <f>0+1000000</f>
        <v>1000000</v>
      </c>
      <c r="N37" s="42">
        <f>M37/L37*100</f>
        <v>76.923076923076934</v>
      </c>
      <c r="O37" s="40">
        <v>1200000</v>
      </c>
      <c r="P37" s="23" t="s">
        <v>92</v>
      </c>
    </row>
    <row r="38" spans="1:16" s="3" customFormat="1" ht="18" customHeight="1" x14ac:dyDescent="0.7">
      <c r="A38" s="11"/>
      <c r="B38" s="12" t="s">
        <v>55</v>
      </c>
      <c r="C38" s="13">
        <v>0</v>
      </c>
      <c r="D38" s="13">
        <v>0</v>
      </c>
      <c r="E38" s="13">
        <v>0</v>
      </c>
      <c r="F38" s="13">
        <v>200000</v>
      </c>
      <c r="G38" s="13">
        <v>0</v>
      </c>
      <c r="H38" s="13">
        <v>200000</v>
      </c>
      <c r="I38" s="13">
        <f t="shared" si="1"/>
        <v>0</v>
      </c>
      <c r="J38" s="13">
        <v>0</v>
      </c>
      <c r="K38" s="13">
        <v>0</v>
      </c>
      <c r="L38" s="13">
        <v>30000</v>
      </c>
      <c r="M38" s="13">
        <v>20700</v>
      </c>
      <c r="N38" s="42">
        <v>69</v>
      </c>
      <c r="O38" s="40">
        <v>30000</v>
      </c>
      <c r="P38" s="23" t="s">
        <v>77</v>
      </c>
    </row>
    <row r="39" spans="1:16" s="3" customFormat="1" ht="18" customHeight="1" x14ac:dyDescent="0.7">
      <c r="A39" s="11"/>
      <c r="B39" s="12" t="s">
        <v>31</v>
      </c>
      <c r="C39" s="13">
        <v>997550</v>
      </c>
      <c r="D39" s="13">
        <v>320630</v>
      </c>
      <c r="E39" s="13">
        <v>473260</v>
      </c>
      <c r="F39" s="13">
        <v>750000</v>
      </c>
      <c r="G39" s="13">
        <v>457700</v>
      </c>
      <c r="H39" s="13">
        <v>292300</v>
      </c>
      <c r="I39" s="13">
        <f t="shared" si="1"/>
        <v>-15560</v>
      </c>
      <c r="J39" s="13">
        <v>457700</v>
      </c>
      <c r="K39" s="13">
        <v>562700</v>
      </c>
      <c r="L39" s="13">
        <v>700000</v>
      </c>
      <c r="M39" s="13">
        <f>605712+30000</f>
        <v>635712</v>
      </c>
      <c r="N39" s="42">
        <f>M39/L39*100</f>
        <v>90.816000000000003</v>
      </c>
      <c r="O39" s="40">
        <v>700000</v>
      </c>
      <c r="P39" s="23" t="s">
        <v>63</v>
      </c>
    </row>
    <row r="40" spans="1:16" s="3" customFormat="1" ht="18" customHeight="1" x14ac:dyDescent="0.7">
      <c r="A40" s="11"/>
      <c r="B40" s="12" t="s">
        <v>32</v>
      </c>
      <c r="C40" s="13">
        <v>1027940</v>
      </c>
      <c r="D40" s="13">
        <v>1067863</v>
      </c>
      <c r="E40" s="13">
        <v>963986</v>
      </c>
      <c r="F40" s="13">
        <v>1310000</v>
      </c>
      <c r="G40" s="13">
        <v>640000</v>
      </c>
      <c r="H40" s="13">
        <v>670000</v>
      </c>
      <c r="I40" s="13">
        <f>G40-E40</f>
        <v>-323986</v>
      </c>
      <c r="J40" s="13">
        <f>640000+400000</f>
        <v>1040000</v>
      </c>
      <c r="K40" s="13">
        <v>1182747</v>
      </c>
      <c r="L40" s="13">
        <v>1600000</v>
      </c>
      <c r="M40" s="13">
        <f>916000+600000+300000</f>
        <v>1816000</v>
      </c>
      <c r="N40" s="42">
        <f>M40/L40*100</f>
        <v>113.5</v>
      </c>
      <c r="O40" s="40">
        <v>1800000</v>
      </c>
      <c r="P40" s="23" t="s">
        <v>94</v>
      </c>
    </row>
    <row r="41" spans="1:16" s="3" customFormat="1" ht="18" customHeight="1" x14ac:dyDescent="0.7">
      <c r="A41" s="11"/>
      <c r="B41" s="12" t="s">
        <v>33</v>
      </c>
      <c r="C41" s="13">
        <v>117957</v>
      </c>
      <c r="D41" s="13">
        <v>38153</v>
      </c>
      <c r="E41" s="13">
        <v>111808</v>
      </c>
      <c r="F41" s="13">
        <v>52000</v>
      </c>
      <c r="G41" s="13">
        <v>84655</v>
      </c>
      <c r="H41" s="13">
        <v>-32655</v>
      </c>
      <c r="I41" s="13">
        <f t="shared" si="1"/>
        <v>-27153</v>
      </c>
      <c r="J41" s="13">
        <v>84655</v>
      </c>
      <c r="K41" s="13">
        <v>91402</v>
      </c>
      <c r="L41" s="13">
        <v>100000</v>
      </c>
      <c r="M41" s="13">
        <v>69700</v>
      </c>
      <c r="N41" s="42">
        <v>69.7</v>
      </c>
      <c r="O41" s="40">
        <v>80000</v>
      </c>
      <c r="P41" s="23"/>
    </row>
    <row r="42" spans="1:16" s="3" customFormat="1" ht="18" customHeight="1" x14ac:dyDescent="0.7">
      <c r="A42" s="11"/>
      <c r="B42" s="12" t="s">
        <v>47</v>
      </c>
      <c r="C42" s="13">
        <v>0</v>
      </c>
      <c r="D42" s="13">
        <v>0</v>
      </c>
      <c r="E42" s="13">
        <v>86660</v>
      </c>
      <c r="F42" s="13">
        <v>250000</v>
      </c>
      <c r="G42" s="13">
        <v>0</v>
      </c>
      <c r="H42" s="13">
        <v>250000</v>
      </c>
      <c r="I42" s="13">
        <f t="shared" si="1"/>
        <v>-86660</v>
      </c>
      <c r="J42" s="13">
        <f>G42+170000</f>
        <v>170000</v>
      </c>
      <c r="K42" s="13">
        <v>156481</v>
      </c>
      <c r="L42" s="13">
        <v>300000</v>
      </c>
      <c r="M42" s="13">
        <v>0</v>
      </c>
      <c r="N42" s="42">
        <v>0</v>
      </c>
      <c r="O42" s="40">
        <v>400000</v>
      </c>
      <c r="P42" s="23" t="s">
        <v>87</v>
      </c>
    </row>
    <row r="43" spans="1:16" s="3" customFormat="1" ht="18" customHeight="1" x14ac:dyDescent="0.7">
      <c r="A43" s="11"/>
      <c r="B43" s="12" t="s">
        <v>34</v>
      </c>
      <c r="C43" s="13">
        <v>31088</v>
      </c>
      <c r="D43" s="13">
        <v>117300</v>
      </c>
      <c r="E43" s="13">
        <v>64210</v>
      </c>
      <c r="F43" s="13">
        <v>130000</v>
      </c>
      <c r="G43" s="13">
        <v>54297</v>
      </c>
      <c r="H43" s="13">
        <v>75703</v>
      </c>
      <c r="I43" s="13">
        <f t="shared" si="1"/>
        <v>-9913</v>
      </c>
      <c r="J43" s="13">
        <f>54297+20000</f>
        <v>74297</v>
      </c>
      <c r="K43" s="13">
        <v>80257</v>
      </c>
      <c r="L43" s="13">
        <v>130000</v>
      </c>
      <c r="M43" s="13">
        <v>115035</v>
      </c>
      <c r="N43" s="42">
        <v>88.5</v>
      </c>
      <c r="O43" s="40">
        <v>130000</v>
      </c>
      <c r="P43" s="23" t="s">
        <v>64</v>
      </c>
    </row>
    <row r="44" spans="1:16" s="3" customFormat="1" ht="18" customHeight="1" x14ac:dyDescent="0.7">
      <c r="A44" s="11"/>
      <c r="B44" s="12" t="s">
        <v>35</v>
      </c>
      <c r="C44" s="13">
        <v>0</v>
      </c>
      <c r="D44" s="13">
        <v>0</v>
      </c>
      <c r="E44" s="13">
        <v>0</v>
      </c>
      <c r="F44" s="13">
        <v>30000</v>
      </c>
      <c r="G44" s="13">
        <v>0</v>
      </c>
      <c r="H44" s="13">
        <v>30000</v>
      </c>
      <c r="I44" s="13">
        <f t="shared" si="1"/>
        <v>0</v>
      </c>
      <c r="J44" s="13">
        <v>0</v>
      </c>
      <c r="K44" s="13">
        <v>0</v>
      </c>
      <c r="L44" s="13">
        <v>20000</v>
      </c>
      <c r="M44" s="13">
        <v>8069</v>
      </c>
      <c r="N44" s="42">
        <v>40.299999999999997</v>
      </c>
      <c r="O44" s="40">
        <v>10000</v>
      </c>
      <c r="P44" s="23"/>
    </row>
    <row r="45" spans="1:16" s="5" customFormat="1" ht="18" customHeight="1" x14ac:dyDescent="0.7">
      <c r="A45" s="59" t="s">
        <v>36</v>
      </c>
      <c r="B45" s="63"/>
      <c r="C45" s="13">
        <v>4638972</v>
      </c>
      <c r="D45" s="13">
        <v>2307807</v>
      </c>
      <c r="E45" s="13">
        <v>3568022</v>
      </c>
      <c r="F45" s="13">
        <v>4092000</v>
      </c>
      <c r="G45" s="13">
        <v>2234708</v>
      </c>
      <c r="H45" s="13">
        <v>1857292</v>
      </c>
      <c r="I45" s="13">
        <f t="shared" si="1"/>
        <v>-1333314</v>
      </c>
      <c r="J45" s="13">
        <f>SUM(J31:J44)</f>
        <v>3384708</v>
      </c>
      <c r="K45" s="13">
        <v>3241265</v>
      </c>
      <c r="L45" s="13">
        <v>5140000</v>
      </c>
      <c r="M45" s="13">
        <f>SUM(M31:M44)</f>
        <v>4644499</v>
      </c>
      <c r="N45" s="42">
        <f>M45/L45*100</f>
        <v>90.359902723735402</v>
      </c>
      <c r="O45" s="40">
        <f>SUM(O31:O44)</f>
        <v>6010000</v>
      </c>
      <c r="P45" s="23"/>
    </row>
    <row r="46" spans="1:16" s="2" customFormat="1" ht="18" customHeight="1" x14ac:dyDescent="0.7">
      <c r="A46" s="61" t="s">
        <v>37</v>
      </c>
      <c r="B46" s="62"/>
      <c r="C46" s="14">
        <v>5455212</v>
      </c>
      <c r="D46" s="14">
        <v>2307807</v>
      </c>
      <c r="E46" s="14">
        <v>3568022</v>
      </c>
      <c r="F46" s="14">
        <v>4092000</v>
      </c>
      <c r="G46" s="14">
        <v>2234708</v>
      </c>
      <c r="H46" s="14">
        <v>1857292</v>
      </c>
      <c r="I46" s="14">
        <f>G46-E46</f>
        <v>-1333314</v>
      </c>
      <c r="J46" s="14">
        <f>J29+J45</f>
        <v>3384708</v>
      </c>
      <c r="K46" s="14">
        <v>3241265</v>
      </c>
      <c r="L46" s="14">
        <v>5140000</v>
      </c>
      <c r="M46" s="14">
        <f>M29+M45</f>
        <v>4644499</v>
      </c>
      <c r="N46" s="43">
        <f>M46/L46*100</f>
        <v>90.359902723735402</v>
      </c>
      <c r="O46" s="41">
        <f>O29+O45</f>
        <v>6010000</v>
      </c>
      <c r="P46" s="24"/>
    </row>
    <row r="47" spans="1:16" s="2" customFormat="1" ht="18" customHeight="1" x14ac:dyDescent="0.7">
      <c r="A47" s="64" t="s">
        <v>38</v>
      </c>
      <c r="B47" s="65"/>
      <c r="C47" s="65"/>
      <c r="D47" s="65"/>
      <c r="E47" s="65"/>
      <c r="F47" s="65"/>
      <c r="G47" s="65"/>
      <c r="H47" s="65"/>
      <c r="I47" s="65"/>
      <c r="J47" s="68"/>
      <c r="K47" s="36"/>
      <c r="L47" s="36"/>
      <c r="M47" s="36"/>
      <c r="N47" s="45"/>
      <c r="O47" s="55"/>
      <c r="P47" s="29"/>
    </row>
    <row r="48" spans="1:16" ht="18" customHeight="1" x14ac:dyDescent="0.7">
      <c r="A48" s="59" t="s">
        <v>21</v>
      </c>
      <c r="B48" s="60"/>
      <c r="C48" s="60"/>
      <c r="D48" s="60"/>
      <c r="E48" s="60"/>
      <c r="F48" s="60"/>
      <c r="G48" s="60"/>
      <c r="H48" s="60"/>
      <c r="I48" s="60"/>
      <c r="J48" s="60"/>
      <c r="K48" s="30"/>
      <c r="L48" s="30"/>
      <c r="M48" s="30"/>
      <c r="N48" s="47"/>
      <c r="O48" s="56"/>
      <c r="P48" s="30"/>
    </row>
    <row r="49" spans="1:16" s="3" customFormat="1" ht="18" customHeight="1" x14ac:dyDescent="0.7">
      <c r="A49" s="11"/>
      <c r="B49" s="12" t="s">
        <v>22</v>
      </c>
      <c r="C49" s="13">
        <v>0</v>
      </c>
      <c r="D49" s="13">
        <v>703820</v>
      </c>
      <c r="E49" s="13">
        <v>0</v>
      </c>
      <c r="F49" s="13">
        <v>500000</v>
      </c>
      <c r="G49" s="13">
        <v>0</v>
      </c>
      <c r="H49" s="13">
        <v>500000</v>
      </c>
      <c r="I49" s="13">
        <f>G49-E49</f>
        <v>0</v>
      </c>
      <c r="J49" s="13">
        <v>0</v>
      </c>
      <c r="K49" s="13">
        <v>0</v>
      </c>
      <c r="L49" s="13">
        <v>0</v>
      </c>
      <c r="M49" s="13">
        <v>0</v>
      </c>
      <c r="N49" s="42">
        <v>0</v>
      </c>
      <c r="O49" s="40">
        <v>0</v>
      </c>
      <c r="P49" s="23" t="s">
        <v>86</v>
      </c>
    </row>
    <row r="50" spans="1:16" s="3" customFormat="1" ht="18" customHeight="1" x14ac:dyDescent="0.7">
      <c r="A50" s="11"/>
      <c r="B50" s="12" t="s">
        <v>46</v>
      </c>
      <c r="C50" s="13">
        <v>0</v>
      </c>
      <c r="D50" s="13">
        <v>0</v>
      </c>
      <c r="E50" s="13">
        <v>323</v>
      </c>
      <c r="F50" s="13">
        <v>0</v>
      </c>
      <c r="G50" s="13">
        <v>0</v>
      </c>
      <c r="H50" s="13">
        <v>0</v>
      </c>
      <c r="I50" s="13">
        <f t="shared" ref="I50:I67" si="2">G50-E50</f>
        <v>-323</v>
      </c>
      <c r="J50" s="13">
        <v>0</v>
      </c>
      <c r="K50" s="13">
        <v>0</v>
      </c>
      <c r="L50" s="13">
        <v>0</v>
      </c>
      <c r="M50" s="13">
        <v>0</v>
      </c>
      <c r="N50" s="42">
        <v>0</v>
      </c>
      <c r="O50" s="40">
        <v>0</v>
      </c>
      <c r="P50" s="23"/>
    </row>
    <row r="51" spans="1:16" s="3" customFormat="1" ht="18" customHeight="1" x14ac:dyDescent="0.7">
      <c r="A51" s="11"/>
      <c r="B51" s="12" t="s">
        <v>44</v>
      </c>
      <c r="C51" s="13">
        <v>0</v>
      </c>
      <c r="D51" s="13">
        <v>1000</v>
      </c>
      <c r="E51" s="13">
        <v>0</v>
      </c>
      <c r="F51" s="13">
        <v>0</v>
      </c>
      <c r="G51" s="13">
        <v>0</v>
      </c>
      <c r="H51" s="13">
        <v>0</v>
      </c>
      <c r="I51" s="13">
        <f t="shared" si="2"/>
        <v>0</v>
      </c>
      <c r="J51" s="13">
        <v>0</v>
      </c>
      <c r="K51" s="13">
        <v>0</v>
      </c>
      <c r="L51" s="13">
        <v>0</v>
      </c>
      <c r="M51" s="13">
        <v>0</v>
      </c>
      <c r="N51" s="42">
        <v>0</v>
      </c>
      <c r="O51" s="40">
        <v>0</v>
      </c>
      <c r="P51" s="23"/>
    </row>
    <row r="52" spans="1:16" s="3" customFormat="1" ht="18" customHeight="1" x14ac:dyDescent="0.7">
      <c r="A52" s="11"/>
      <c r="B52" s="12" t="s">
        <v>39</v>
      </c>
      <c r="C52" s="13">
        <v>1944</v>
      </c>
      <c r="D52" s="13">
        <v>1583</v>
      </c>
      <c r="E52" s="13">
        <v>0</v>
      </c>
      <c r="F52" s="13">
        <v>0</v>
      </c>
      <c r="G52" s="13">
        <v>0</v>
      </c>
      <c r="H52" s="13">
        <v>0</v>
      </c>
      <c r="I52" s="13">
        <f t="shared" si="2"/>
        <v>0</v>
      </c>
      <c r="J52" s="13">
        <v>0</v>
      </c>
      <c r="K52" s="13">
        <v>0</v>
      </c>
      <c r="L52" s="13">
        <v>0</v>
      </c>
      <c r="M52" s="13">
        <v>0</v>
      </c>
      <c r="N52" s="42">
        <v>0</v>
      </c>
      <c r="O52" s="40">
        <v>0</v>
      </c>
      <c r="P52" s="23"/>
    </row>
    <row r="53" spans="1:16" s="5" customFormat="1" ht="18" customHeight="1" x14ac:dyDescent="0.7">
      <c r="A53" s="59" t="s">
        <v>23</v>
      </c>
      <c r="B53" s="63"/>
      <c r="C53" s="13">
        <v>1944</v>
      </c>
      <c r="D53" s="13">
        <v>706403</v>
      </c>
      <c r="E53" s="13">
        <v>323</v>
      </c>
      <c r="F53" s="13">
        <v>500000</v>
      </c>
      <c r="G53" s="13">
        <v>0</v>
      </c>
      <c r="H53" s="13">
        <v>500000</v>
      </c>
      <c r="I53" s="13">
        <f t="shared" si="2"/>
        <v>-323</v>
      </c>
      <c r="J53" s="13">
        <f>SUM(J49:J52)</f>
        <v>0</v>
      </c>
      <c r="K53" s="13">
        <v>0</v>
      </c>
      <c r="L53" s="13">
        <v>0</v>
      </c>
      <c r="M53" s="13">
        <v>0</v>
      </c>
      <c r="N53" s="42">
        <v>0</v>
      </c>
      <c r="O53" s="40">
        <f>SUM(O49:O52)</f>
        <v>0</v>
      </c>
      <c r="P53" s="23"/>
    </row>
    <row r="54" spans="1:16" ht="18" customHeight="1" x14ac:dyDescent="0.7">
      <c r="A54" s="59" t="s">
        <v>24</v>
      </c>
      <c r="B54" s="60"/>
      <c r="C54" s="60"/>
      <c r="D54" s="60"/>
      <c r="E54" s="60"/>
      <c r="F54" s="60"/>
      <c r="G54" s="60"/>
      <c r="H54" s="60"/>
      <c r="I54" s="60"/>
      <c r="J54" s="60"/>
      <c r="K54" s="30"/>
      <c r="L54" s="30"/>
      <c r="M54" s="30"/>
      <c r="N54" s="47"/>
      <c r="O54" s="54"/>
      <c r="P54" s="28"/>
    </row>
    <row r="55" spans="1:16" s="3" customFormat="1" ht="18" customHeight="1" x14ac:dyDescent="0.7">
      <c r="A55" s="11"/>
      <c r="B55" s="12" t="s">
        <v>25</v>
      </c>
      <c r="C55" s="13">
        <v>17599</v>
      </c>
      <c r="D55" s="13">
        <v>6000</v>
      </c>
      <c r="E55" s="13">
        <v>0</v>
      </c>
      <c r="F55" s="13">
        <v>20000</v>
      </c>
      <c r="G55" s="13">
        <v>0</v>
      </c>
      <c r="H55" s="13">
        <v>20000</v>
      </c>
      <c r="I55" s="13">
        <f t="shared" si="2"/>
        <v>0</v>
      </c>
      <c r="J55" s="13">
        <f>0+10000</f>
        <v>10000</v>
      </c>
      <c r="K55" s="13">
        <v>0</v>
      </c>
      <c r="L55" s="13">
        <v>30000</v>
      </c>
      <c r="M55" s="13">
        <v>1303</v>
      </c>
      <c r="N55" s="42">
        <v>4.3</v>
      </c>
      <c r="O55" s="40">
        <v>20000</v>
      </c>
      <c r="P55" s="23" t="s">
        <v>96</v>
      </c>
    </row>
    <row r="56" spans="1:16" s="3" customFormat="1" ht="18" customHeight="1" x14ac:dyDescent="0.7">
      <c r="A56" s="11"/>
      <c r="B56" s="12" t="s">
        <v>58</v>
      </c>
      <c r="C56" s="13">
        <v>460442</v>
      </c>
      <c r="D56" s="13">
        <v>0</v>
      </c>
      <c r="E56" s="13">
        <v>0</v>
      </c>
      <c r="F56" s="13">
        <v>459000</v>
      </c>
      <c r="G56" s="13">
        <v>43620</v>
      </c>
      <c r="H56" s="13">
        <v>415380</v>
      </c>
      <c r="I56" s="13">
        <f t="shared" si="2"/>
        <v>43620</v>
      </c>
      <c r="J56" s="13">
        <f>43620+400000</f>
        <v>443620</v>
      </c>
      <c r="K56" s="13">
        <v>225302</v>
      </c>
      <c r="L56" s="13">
        <v>650000</v>
      </c>
      <c r="M56" s="13">
        <f>366315+60000</f>
        <v>426315</v>
      </c>
      <c r="N56" s="42">
        <f>M56/L56*100</f>
        <v>65.586923076923071</v>
      </c>
      <c r="O56" s="40">
        <v>500000</v>
      </c>
      <c r="P56" s="23" t="s">
        <v>80</v>
      </c>
    </row>
    <row r="57" spans="1:16" s="3" customFormat="1" ht="18" customHeight="1" x14ac:dyDescent="0.7">
      <c r="A57" s="11"/>
      <c r="B57" s="12" t="s">
        <v>26</v>
      </c>
      <c r="C57" s="13">
        <v>236751</v>
      </c>
      <c r="D57" s="13">
        <v>329078</v>
      </c>
      <c r="E57" s="13">
        <v>172980</v>
      </c>
      <c r="F57" s="13">
        <v>260000</v>
      </c>
      <c r="G57" s="13">
        <v>54761</v>
      </c>
      <c r="H57" s="13">
        <v>205239</v>
      </c>
      <c r="I57" s="13">
        <f>G57-E57</f>
        <v>-118219</v>
      </c>
      <c r="J57" s="13">
        <f>54761+60000</f>
        <v>114761</v>
      </c>
      <c r="K57" s="13">
        <v>59161</v>
      </c>
      <c r="L57" s="13">
        <v>200000</v>
      </c>
      <c r="M57" s="13">
        <v>60859</v>
      </c>
      <c r="N57" s="42">
        <v>30.4</v>
      </c>
      <c r="O57" s="40">
        <v>150000</v>
      </c>
      <c r="P57" s="23" t="s">
        <v>95</v>
      </c>
    </row>
    <row r="58" spans="1:16" s="3" customFormat="1" ht="18" customHeight="1" x14ac:dyDescent="0.7">
      <c r="A58" s="11"/>
      <c r="B58" s="12" t="s">
        <v>28</v>
      </c>
      <c r="C58" s="13">
        <v>26608</v>
      </c>
      <c r="D58" s="13">
        <v>5257</v>
      </c>
      <c r="E58" s="13">
        <v>0</v>
      </c>
      <c r="F58" s="13">
        <v>10000</v>
      </c>
      <c r="G58" s="13">
        <v>1452</v>
      </c>
      <c r="H58" s="13">
        <v>8548</v>
      </c>
      <c r="I58" s="13">
        <f t="shared" si="2"/>
        <v>1452</v>
      </c>
      <c r="J58" s="13">
        <v>1452</v>
      </c>
      <c r="K58" s="13">
        <v>1452</v>
      </c>
      <c r="L58" s="13">
        <v>10000</v>
      </c>
      <c r="M58" s="13">
        <v>2743</v>
      </c>
      <c r="N58" s="42">
        <v>27.4</v>
      </c>
      <c r="O58" s="40">
        <v>50000</v>
      </c>
      <c r="P58" s="23" t="s">
        <v>88</v>
      </c>
    </row>
    <row r="59" spans="1:16" s="3" customFormat="1" ht="18" customHeight="1" x14ac:dyDescent="0.7">
      <c r="A59" s="11"/>
      <c r="B59" s="12" t="s">
        <v>29</v>
      </c>
      <c r="C59" s="13">
        <v>10000</v>
      </c>
      <c r="D59" s="13">
        <v>0</v>
      </c>
      <c r="E59" s="13">
        <v>0</v>
      </c>
      <c r="F59" s="13">
        <v>20000</v>
      </c>
      <c r="G59" s="13">
        <v>0</v>
      </c>
      <c r="H59" s="13">
        <v>20000</v>
      </c>
      <c r="I59" s="13">
        <f t="shared" si="2"/>
        <v>0</v>
      </c>
      <c r="J59" s="13">
        <v>0</v>
      </c>
      <c r="K59" s="13">
        <v>0</v>
      </c>
      <c r="L59" s="13">
        <v>10000</v>
      </c>
      <c r="M59" s="13">
        <v>0</v>
      </c>
      <c r="N59" s="42">
        <v>0</v>
      </c>
      <c r="O59" s="40">
        <v>0</v>
      </c>
      <c r="P59" s="23"/>
    </row>
    <row r="60" spans="1:16" s="3" customFormat="1" ht="18" customHeight="1" x14ac:dyDescent="0.7">
      <c r="A60" s="11"/>
      <c r="B60" s="12" t="s">
        <v>65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f t="shared" si="2"/>
        <v>0</v>
      </c>
      <c r="J60" s="13">
        <v>0</v>
      </c>
      <c r="K60" s="13">
        <v>0</v>
      </c>
      <c r="L60" s="13">
        <v>30000</v>
      </c>
      <c r="M60" s="13">
        <v>0</v>
      </c>
      <c r="N60" s="42">
        <v>0</v>
      </c>
      <c r="O60" s="40">
        <v>0</v>
      </c>
      <c r="P60" s="23" t="s">
        <v>79</v>
      </c>
    </row>
    <row r="61" spans="1:16" s="3" customFormat="1" ht="18" customHeight="1" x14ac:dyDescent="0.7">
      <c r="A61" s="11"/>
      <c r="B61" s="12" t="s">
        <v>32</v>
      </c>
      <c r="C61" s="13">
        <v>0</v>
      </c>
      <c r="D61" s="13">
        <v>81400</v>
      </c>
      <c r="E61" s="13">
        <v>97900</v>
      </c>
      <c r="F61" s="13">
        <v>100000</v>
      </c>
      <c r="G61" s="13">
        <v>88000</v>
      </c>
      <c r="H61" s="13">
        <v>12000</v>
      </c>
      <c r="I61" s="13">
        <f t="shared" si="2"/>
        <v>-9900</v>
      </c>
      <c r="J61" s="13">
        <f>88000+10000</f>
        <v>98000</v>
      </c>
      <c r="K61" s="13">
        <v>88000</v>
      </c>
      <c r="L61" s="13">
        <v>500000</v>
      </c>
      <c r="M61" s="13">
        <v>636020</v>
      </c>
      <c r="N61" s="42">
        <f>M61/L61*100</f>
        <v>127.20400000000001</v>
      </c>
      <c r="O61" s="40">
        <v>600000</v>
      </c>
      <c r="P61" s="23" t="s">
        <v>82</v>
      </c>
    </row>
    <row r="62" spans="1:16" s="3" customFormat="1" ht="18" customHeight="1" x14ac:dyDescent="0.7">
      <c r="A62" s="11"/>
      <c r="B62" s="12" t="s">
        <v>33</v>
      </c>
      <c r="C62" s="13">
        <v>12011</v>
      </c>
      <c r="D62" s="13">
        <v>5940</v>
      </c>
      <c r="E62" s="13">
        <v>3235</v>
      </c>
      <c r="F62" s="13">
        <v>10000</v>
      </c>
      <c r="G62" s="13">
        <v>3170</v>
      </c>
      <c r="H62" s="13">
        <v>6830</v>
      </c>
      <c r="I62" s="13">
        <f t="shared" si="2"/>
        <v>-65</v>
      </c>
      <c r="J62" s="13">
        <v>3170</v>
      </c>
      <c r="K62" s="13">
        <v>3335</v>
      </c>
      <c r="L62" s="13">
        <v>10000</v>
      </c>
      <c r="M62" s="13">
        <v>11340</v>
      </c>
      <c r="N62" s="42">
        <v>113.4</v>
      </c>
      <c r="O62" s="40">
        <v>10000</v>
      </c>
      <c r="P62" s="23"/>
    </row>
    <row r="63" spans="1:16" s="3" customFormat="1" ht="18" customHeight="1" x14ac:dyDescent="0.7">
      <c r="A63" s="15"/>
      <c r="B63" s="16" t="s">
        <v>48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f t="shared" si="2"/>
        <v>0</v>
      </c>
      <c r="J63" s="13">
        <v>0</v>
      </c>
      <c r="K63" s="39">
        <v>0</v>
      </c>
      <c r="L63" s="39">
        <v>10000</v>
      </c>
      <c r="M63" s="39">
        <v>0</v>
      </c>
      <c r="N63" s="48">
        <v>0</v>
      </c>
      <c r="O63" s="57">
        <v>10000</v>
      </c>
      <c r="P63" s="28"/>
    </row>
    <row r="64" spans="1:16" s="5" customFormat="1" ht="18" customHeight="1" x14ac:dyDescent="0.7">
      <c r="A64" s="59" t="s">
        <v>36</v>
      </c>
      <c r="B64" s="63"/>
      <c r="C64" s="13">
        <v>763411</v>
      </c>
      <c r="D64" s="13">
        <v>427675</v>
      </c>
      <c r="E64" s="13">
        <v>274115</v>
      </c>
      <c r="F64" s="13">
        <v>879000</v>
      </c>
      <c r="G64" s="13">
        <v>191003</v>
      </c>
      <c r="H64" s="13">
        <v>687997</v>
      </c>
      <c r="I64" s="13">
        <f>G64-E64</f>
        <v>-83112</v>
      </c>
      <c r="J64" s="13">
        <f>SUM(J55:J63)</f>
        <v>671003</v>
      </c>
      <c r="K64" s="13">
        <v>377250</v>
      </c>
      <c r="L64" s="13">
        <v>1450000</v>
      </c>
      <c r="M64" s="13">
        <f>SUM(M55:M63)</f>
        <v>1138580</v>
      </c>
      <c r="N64" s="42">
        <f>M64/L64*100</f>
        <v>78.522758620689658</v>
      </c>
      <c r="O64" s="40">
        <f>SUM(O55:O63)</f>
        <v>1340000</v>
      </c>
      <c r="P64" s="23"/>
    </row>
    <row r="65" spans="1:17" s="2" customFormat="1" ht="18" customHeight="1" x14ac:dyDescent="0.7">
      <c r="A65" s="61" t="s">
        <v>40</v>
      </c>
      <c r="B65" s="62"/>
      <c r="C65" s="14">
        <v>765355</v>
      </c>
      <c r="D65" s="14">
        <v>1134078</v>
      </c>
      <c r="E65" s="14">
        <v>274438</v>
      </c>
      <c r="F65" s="14">
        <v>1379000</v>
      </c>
      <c r="G65" s="14">
        <v>191003</v>
      </c>
      <c r="H65" s="14">
        <v>1187997</v>
      </c>
      <c r="I65" s="13">
        <f t="shared" si="2"/>
        <v>-83435</v>
      </c>
      <c r="J65" s="14">
        <f>J53+J64</f>
        <v>671003</v>
      </c>
      <c r="K65" s="14">
        <v>377250</v>
      </c>
      <c r="L65" s="14">
        <v>1450000</v>
      </c>
      <c r="M65" s="14">
        <f>M53+M64</f>
        <v>1138580</v>
      </c>
      <c r="N65" s="43">
        <f>M65/L65*100</f>
        <v>78.522758620689658</v>
      </c>
      <c r="O65" s="41">
        <f>O53+O64</f>
        <v>1340000</v>
      </c>
      <c r="P65" s="24"/>
    </row>
    <row r="66" spans="1:17" s="3" customFormat="1" ht="18" customHeight="1" x14ac:dyDescent="0.7">
      <c r="A66" s="69" t="s">
        <v>52</v>
      </c>
      <c r="B66" s="70"/>
      <c r="C66" s="13">
        <v>0</v>
      </c>
      <c r="D66" s="13">
        <v>0</v>
      </c>
      <c r="E66" s="17">
        <v>0</v>
      </c>
      <c r="F66" s="13">
        <v>500000</v>
      </c>
      <c r="G66" s="13">
        <v>0</v>
      </c>
      <c r="H66" s="13">
        <v>500000</v>
      </c>
      <c r="I66" s="13">
        <f t="shared" si="2"/>
        <v>0</v>
      </c>
      <c r="J66" s="13">
        <v>0</v>
      </c>
      <c r="K66" s="13">
        <v>0</v>
      </c>
      <c r="L66" s="13">
        <v>200000</v>
      </c>
      <c r="M66" s="13">
        <v>0</v>
      </c>
      <c r="N66" s="43">
        <f t="shared" ref="N66" si="3">M66/L66*100</f>
        <v>0</v>
      </c>
      <c r="O66" s="40">
        <v>0</v>
      </c>
      <c r="P66" s="23"/>
    </row>
    <row r="67" spans="1:17" s="2" customFormat="1" ht="18" customHeight="1" x14ac:dyDescent="0.7">
      <c r="A67" s="61" t="s">
        <v>41</v>
      </c>
      <c r="B67" s="62"/>
      <c r="C67" s="14">
        <v>6220567</v>
      </c>
      <c r="D67" s="14">
        <v>3441885</v>
      </c>
      <c r="E67" s="14">
        <v>3842460</v>
      </c>
      <c r="F67" s="14">
        <v>5971000</v>
      </c>
      <c r="G67" s="14">
        <v>2425711</v>
      </c>
      <c r="H67" s="14">
        <v>3045289</v>
      </c>
      <c r="I67" s="13">
        <f t="shared" si="2"/>
        <v>-1416749</v>
      </c>
      <c r="J67" s="14">
        <f>J46+J65</f>
        <v>4055711</v>
      </c>
      <c r="K67" s="14">
        <v>3618515</v>
      </c>
      <c r="L67" s="14">
        <v>6790000</v>
      </c>
      <c r="M67" s="14">
        <f>M46+M65+M66</f>
        <v>5783079</v>
      </c>
      <c r="N67" s="43">
        <f>M67/L67*100</f>
        <v>85.170530191458028</v>
      </c>
      <c r="O67" s="41">
        <f>O46+O65+O66</f>
        <v>7350000</v>
      </c>
      <c r="P67" s="24"/>
    </row>
    <row r="68" spans="1:17" s="2" customFormat="1" ht="18" customHeight="1" x14ac:dyDescent="0.7">
      <c r="A68" s="66" t="s">
        <v>67</v>
      </c>
      <c r="B68" s="67"/>
      <c r="C68" s="18">
        <v>830480</v>
      </c>
      <c r="D68" s="18">
        <v>3846913</v>
      </c>
      <c r="E68" s="18">
        <v>2378607</v>
      </c>
      <c r="F68" s="18">
        <v>-131000</v>
      </c>
      <c r="G68" s="18">
        <v>2909331</v>
      </c>
      <c r="H68" s="18">
        <v>-3040331</v>
      </c>
      <c r="I68" s="18">
        <f>G68-E68</f>
        <v>530724</v>
      </c>
      <c r="J68" s="18">
        <f>J24-J67</f>
        <v>1529331</v>
      </c>
      <c r="K68" s="18">
        <v>1936065</v>
      </c>
      <c r="L68" s="18">
        <v>0</v>
      </c>
      <c r="M68" s="18">
        <f>M24-M67</f>
        <v>777869</v>
      </c>
      <c r="N68" s="49"/>
      <c r="O68" s="41">
        <f>O24-O67</f>
        <v>0</v>
      </c>
      <c r="P68" s="31"/>
      <c r="Q68" s="19"/>
    </row>
    <row r="69" spans="1:17" s="2" customFormat="1" ht="18" customHeight="1" x14ac:dyDescent="0.7">
      <c r="A69" s="66" t="s">
        <v>68</v>
      </c>
      <c r="B69" s="67"/>
      <c r="C69" s="18">
        <v>5798134</v>
      </c>
      <c r="D69" s="18">
        <v>6628614</v>
      </c>
      <c r="E69" s="18">
        <v>10475527</v>
      </c>
      <c r="F69" s="18">
        <v>12854134</v>
      </c>
      <c r="G69" s="18">
        <v>12854134</v>
      </c>
      <c r="H69" s="18"/>
      <c r="I69" s="18"/>
      <c r="J69" s="18">
        <v>12854134</v>
      </c>
      <c r="K69" s="18">
        <v>12854134</v>
      </c>
      <c r="L69" s="18">
        <v>14790199</v>
      </c>
      <c r="M69" s="18">
        <f>K70</f>
        <v>14790199</v>
      </c>
      <c r="N69" s="49"/>
      <c r="O69" s="41">
        <f>M70</f>
        <v>15568068</v>
      </c>
      <c r="P69" s="31" t="s">
        <v>84</v>
      </c>
      <c r="Q69" s="19"/>
    </row>
    <row r="70" spans="1:17" s="2" customFormat="1" ht="18" customHeight="1" x14ac:dyDescent="0.7">
      <c r="A70" s="66" t="s">
        <v>69</v>
      </c>
      <c r="B70" s="67"/>
      <c r="C70" s="18">
        <v>6628614</v>
      </c>
      <c r="D70" s="18">
        <v>10475527</v>
      </c>
      <c r="E70" s="18">
        <v>12854134</v>
      </c>
      <c r="F70" s="18">
        <v>12723134</v>
      </c>
      <c r="G70" s="18">
        <v>15763465</v>
      </c>
      <c r="H70" s="18"/>
      <c r="I70" s="18"/>
      <c r="J70" s="18">
        <f>J69+J68</f>
        <v>14383465</v>
      </c>
      <c r="K70" s="18">
        <v>14790199</v>
      </c>
      <c r="L70" s="18">
        <v>14790199</v>
      </c>
      <c r="M70" s="18">
        <f>M68+M69</f>
        <v>15568068</v>
      </c>
      <c r="N70" s="49"/>
      <c r="O70" s="41">
        <f>O69+O68</f>
        <v>15568068</v>
      </c>
      <c r="P70" s="31" t="s">
        <v>84</v>
      </c>
    </row>
    <row r="71" spans="1:17" x14ac:dyDescent="0.7">
      <c r="D71" s="4"/>
      <c r="J71" s="33"/>
      <c r="K71" s="33"/>
      <c r="L71" s="33"/>
      <c r="M71" s="33"/>
      <c r="N71" s="33"/>
    </row>
    <row r="72" spans="1:17" x14ac:dyDescent="0.7">
      <c r="D72" s="4"/>
    </row>
  </sheetData>
  <mergeCells count="31">
    <mergeCell ref="A23:B23"/>
    <mergeCell ref="A24:B24"/>
    <mergeCell ref="A70:B70"/>
    <mergeCell ref="A45:B45"/>
    <mergeCell ref="A46:B46"/>
    <mergeCell ref="A53:B53"/>
    <mergeCell ref="A64:B64"/>
    <mergeCell ref="A65:B65"/>
    <mergeCell ref="A67:B67"/>
    <mergeCell ref="A48:J48"/>
    <mergeCell ref="A54:J54"/>
    <mergeCell ref="A47:J47"/>
    <mergeCell ref="A66:B66"/>
    <mergeCell ref="A68:B68"/>
    <mergeCell ref="A69:B69"/>
    <mergeCell ref="A1:B1"/>
    <mergeCell ref="A30:J30"/>
    <mergeCell ref="A14:B14"/>
    <mergeCell ref="A15:J15"/>
    <mergeCell ref="A18:J18"/>
    <mergeCell ref="A21:J21"/>
    <mergeCell ref="A29:B29"/>
    <mergeCell ref="A25:J25"/>
    <mergeCell ref="A26:J26"/>
    <mergeCell ref="A6:J6"/>
    <mergeCell ref="A5:B5"/>
    <mergeCell ref="A27:J27"/>
    <mergeCell ref="A7:J7"/>
    <mergeCell ref="A2:O2"/>
    <mergeCell ref="A17:B17"/>
    <mergeCell ref="A20:B20"/>
  </mergeCells>
  <phoneticPr fontId="21"/>
  <pageMargins left="0.4" right="0.2" top="0.2" bottom="0.2" header="0.5" footer="0.5"/>
  <pageSetup paperSize="9" orientation="landscape" horizontalDpi="4294967293" verticalDpi="4294967293" r:id="rId1"/>
  <ignoredErrors>
    <ignoredError sqref="N45:N46 N64:N65 N6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過去の予算・決算</vt:lpstr>
      <vt:lpstr>過去の予算・決算!Print_Titles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Yasuhiko Kotagiri</dc:creator>
  <cp:lastModifiedBy>小田切　康彦</cp:lastModifiedBy>
  <cp:lastPrinted>2023-03-22T03:02:07Z</cp:lastPrinted>
  <dcterms:created xsi:type="dcterms:W3CDTF">2023-03-04T01:41:54Z</dcterms:created>
  <dcterms:modified xsi:type="dcterms:W3CDTF">2024-03-24T09:17:27Z</dcterms:modified>
</cp:coreProperties>
</file>